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icth-my.sharepoint.com/personal/natthikak_oic_or_th2/Documents/งานลงทุน/Group-Wide/5 Hearing หลักการ GWS/สำหรับบันทึก hearing ประกาศ นทบ รายงานลงทุน/4. แจ้งเวียนประกาศ/รายงานลงทุน/"/>
    </mc:Choice>
  </mc:AlternateContent>
  <xr:revisionPtr revIDLastSave="279" documentId="13_ncr:1_{8B1C2DE8-E50E-4AC6-AEDD-2C95E16BD6D1}" xr6:coauthVersionLast="47" xr6:coauthVersionMax="47" xr10:uidLastSave="{5AE66435-60EA-46EB-9943-4E1034A37C19}"/>
  <bookViews>
    <workbookView xWindow="-110" yWindow="-110" windowWidth="22620" windowHeight="13500" firstSheet="4" activeTab="9" xr2:uid="{00000000-000D-0000-FFFF-FFFF00000000}"/>
  </bookViews>
  <sheets>
    <sheet name="Sheet1" sheetId="1" state="hidden" r:id="rId1"/>
    <sheet name="เอกสารแนบ 1" sheetId="11" r:id="rId2"/>
    <sheet name="เอกสารแนบ 2" sheetId="12" r:id="rId3"/>
    <sheet name="เอกสารแนบ 3" sheetId="13" r:id="rId4"/>
    <sheet name="เอกสารแนบ 4" sheetId="14" r:id="rId5"/>
    <sheet name="เอกสารแนบ 5" sheetId="15" r:id="rId6"/>
    <sheet name="เอกสารแนบ 6" sheetId="16" r:id="rId7"/>
    <sheet name="เอกสารแนบ 7" sheetId="8" r:id="rId8"/>
    <sheet name="เอกสารแนบ 8" sheetId="9" r:id="rId9"/>
    <sheet name="เอกสารแนบ 9" sheetId="10" r:id="rId10"/>
  </sheets>
  <definedNames>
    <definedName name="_xlnm._FilterDatabase" localSheetId="7" hidden="1">'เอกสารแนบ 7'!$A$47:$L$47</definedName>
    <definedName name="_xlnm.Print_Area" localSheetId="2">'เอกสารแนบ 2'!$A$1:$H$67</definedName>
    <definedName name="_xlnm.Print_Area" localSheetId="5">'เอกสารแนบ 5'!$A$1:$H$24</definedName>
    <definedName name="_xlnm.Print_Area" localSheetId="9">'เอกสารแนบ 9'!$A$1:$J$42</definedName>
    <definedName name="_xlnm.Print_Titles" localSheetId="1">'เอกสารแนบ 1'!$8:$8</definedName>
    <definedName name="_xlnm.Print_Titles" localSheetId="6">'เอกสารแนบ 6'!$5:$5</definedName>
    <definedName name="_xlnm.Print_Titles" localSheetId="9">'เอกสารแนบ 9'!$10:$10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6" l="1"/>
  <c r="D46" i="16"/>
  <c r="C46" i="16"/>
  <c r="B46" i="16"/>
  <c r="E42" i="16"/>
  <c r="E41" i="16" s="1"/>
  <c r="D42" i="16"/>
  <c r="D41" i="16" s="1"/>
  <c r="C42" i="16"/>
  <c r="C41" i="16" s="1"/>
  <c r="B42" i="16"/>
  <c r="B41" i="16" s="1"/>
  <c r="E37" i="16"/>
  <c r="D37" i="16"/>
  <c r="C37" i="16"/>
  <c r="B37" i="16"/>
  <c r="E34" i="16"/>
  <c r="D34" i="16"/>
  <c r="C34" i="16"/>
  <c r="C29" i="16" s="1"/>
  <c r="B34" i="16"/>
  <c r="B29" i="16" s="1"/>
  <c r="E31" i="16"/>
  <c r="E29" i="16" s="1"/>
  <c r="D31" i="16"/>
  <c r="D29" i="16" s="1"/>
  <c r="C31" i="16"/>
  <c r="B31" i="16"/>
  <c r="E20" i="16"/>
  <c r="D20" i="16"/>
  <c r="C20" i="16"/>
  <c r="B20" i="16"/>
  <c r="E16" i="16"/>
  <c r="D16" i="16"/>
  <c r="C16" i="16"/>
  <c r="B16" i="16"/>
  <c r="E13" i="16"/>
  <c r="D13" i="16"/>
  <c r="C13" i="16"/>
  <c r="B13" i="16"/>
  <c r="E10" i="16"/>
  <c r="E7" i="16" s="1"/>
  <c r="E6" i="16" s="1"/>
  <c r="E55" i="16" s="1"/>
  <c r="D10" i="16"/>
  <c r="D7" i="16" s="1"/>
  <c r="D6" i="16" s="1"/>
  <c r="D55" i="16" s="1"/>
  <c r="C10" i="16"/>
  <c r="C7" i="16" s="1"/>
  <c r="C6" i="16" s="1"/>
  <c r="C55" i="16" s="1"/>
  <c r="B10" i="16"/>
  <c r="B7" i="16" s="1"/>
  <c r="B6" i="16" s="1"/>
  <c r="B55" i="16" s="1"/>
  <c r="D17" i="13"/>
  <c r="C17" i="13"/>
  <c r="E13" i="13"/>
  <c r="E17" i="13" s="1"/>
  <c r="D13" i="13"/>
  <c r="C13" i="13"/>
  <c r="B13" i="13"/>
  <c r="B17" i="13" s="1"/>
  <c r="E12" i="13"/>
  <c r="D12" i="13"/>
  <c r="B12" i="13"/>
  <c r="E7" i="13"/>
  <c r="D7" i="13"/>
  <c r="C7" i="13"/>
  <c r="C12" i="13" s="1"/>
  <c r="B7" i="13"/>
  <c r="B57" i="11"/>
  <c r="D53" i="11"/>
  <c r="C53" i="11"/>
  <c r="B53" i="11"/>
  <c r="D51" i="11"/>
  <c r="C51" i="11"/>
  <c r="B51" i="11"/>
  <c r="D50" i="11"/>
  <c r="C50" i="11"/>
  <c r="B50" i="11"/>
  <c r="C49" i="11"/>
  <c r="D49" i="11" s="1"/>
  <c r="B49" i="11"/>
  <c r="C48" i="11"/>
  <c r="C45" i="11" s="1"/>
  <c r="B48" i="11"/>
  <c r="D47" i="11"/>
  <c r="C47" i="11"/>
  <c r="B47" i="11"/>
  <c r="C46" i="11"/>
  <c r="D46" i="11" s="1"/>
  <c r="B46" i="11"/>
  <c r="B45" i="11" s="1"/>
  <c r="C37" i="11"/>
  <c r="C30" i="11" s="1"/>
  <c r="B37" i="11"/>
  <c r="B30" i="11" s="1"/>
  <c r="D30" i="11" s="1"/>
  <c r="D33" i="11"/>
  <c r="C32" i="11"/>
  <c r="D32" i="11" s="1"/>
  <c r="B32" i="11"/>
  <c r="D31" i="11"/>
  <c r="D29" i="11"/>
  <c r="D28" i="11"/>
  <c r="D27" i="11"/>
  <c r="D26" i="11"/>
  <c r="D25" i="11"/>
  <c r="D24" i="11"/>
  <c r="D23" i="11"/>
  <c r="D21" i="11"/>
  <c r="D20" i="11"/>
  <c r="D17" i="11"/>
  <c r="C17" i="11"/>
  <c r="C52" i="11" s="1"/>
  <c r="B17" i="11"/>
  <c r="B52" i="11" s="1"/>
  <c r="D52" i="11" s="1"/>
  <c r="C12" i="11"/>
  <c r="C9" i="11" s="1"/>
  <c r="B12" i="11"/>
  <c r="D12" i="11" s="1"/>
  <c r="I23" i="10"/>
  <c r="J23" i="10" s="1"/>
  <c r="I22" i="10"/>
  <c r="J22" i="10" s="1"/>
  <c r="I21" i="10"/>
  <c r="I24" i="10" s="1"/>
  <c r="J24" i="10" s="1"/>
  <c r="O119" i="9"/>
  <c r="N119" i="9"/>
  <c r="N8" i="9" s="1"/>
  <c r="M119" i="9"/>
  <c r="M9" i="9" s="1"/>
  <c r="L119" i="9"/>
  <c r="K119" i="9"/>
  <c r="K8" i="9" s="1"/>
  <c r="J119" i="9"/>
  <c r="J9" i="9" s="1"/>
  <c r="I119" i="9"/>
  <c r="I9" i="9" s="1"/>
  <c r="H119" i="9"/>
  <c r="H9" i="9" s="1"/>
  <c r="G119" i="9"/>
  <c r="G9" i="9" s="1"/>
  <c r="F119" i="9"/>
  <c r="F9" i="9" s="1"/>
  <c r="E119" i="9"/>
  <c r="E8" i="9" s="1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O78" i="9"/>
  <c r="N78" i="9"/>
  <c r="M78" i="9"/>
  <c r="L78" i="9"/>
  <c r="K78" i="9"/>
  <c r="J78" i="9"/>
  <c r="I78" i="9"/>
  <c r="H78" i="9"/>
  <c r="G78" i="9"/>
  <c r="F78" i="9"/>
  <c r="E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O43" i="9"/>
  <c r="N43" i="9"/>
  <c r="M43" i="9"/>
  <c r="L43" i="9"/>
  <c r="K43" i="9"/>
  <c r="J43" i="9"/>
  <c r="I43" i="9"/>
  <c r="H43" i="9"/>
  <c r="G43" i="9"/>
  <c r="F43" i="9"/>
  <c r="E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O9" i="9"/>
  <c r="N9" i="9"/>
  <c r="L9" i="9"/>
  <c r="O8" i="9"/>
  <c r="L8" i="9"/>
  <c r="K53" i="8"/>
  <c r="J53" i="8"/>
  <c r="I53" i="8"/>
  <c r="H53" i="8"/>
  <c r="G53" i="8"/>
  <c r="P43" i="8"/>
  <c r="P9" i="8" s="1"/>
  <c r="O43" i="8"/>
  <c r="O9" i="8" s="1"/>
  <c r="N43" i="8"/>
  <c r="N9" i="8" s="1"/>
  <c r="M43" i="8"/>
  <c r="M9" i="8" s="1"/>
  <c r="L43" i="8"/>
  <c r="K43" i="8"/>
  <c r="J43" i="8"/>
  <c r="J9" i="8" s="1"/>
  <c r="I43" i="8"/>
  <c r="I9" i="8" s="1"/>
  <c r="H43" i="8"/>
  <c r="G43" i="8"/>
  <c r="F43" i="8"/>
  <c r="F9" i="8" s="1"/>
  <c r="E43" i="8"/>
  <c r="H8" i="8" s="1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L9" i="8"/>
  <c r="K9" i="8"/>
  <c r="H9" i="8"/>
  <c r="G9" i="8"/>
  <c r="K8" i="8"/>
  <c r="J8" i="8"/>
  <c r="I8" i="8"/>
  <c r="M8" i="9" l="1"/>
  <c r="D45" i="11"/>
  <c r="D48" i="11"/>
  <c r="B9" i="11"/>
  <c r="D9" i="11" s="1"/>
  <c r="B5" i="11" s="1"/>
  <c r="D37" i="11"/>
  <c r="K9" i="9"/>
  <c r="P119" i="9"/>
  <c r="P43" i="9"/>
  <c r="P78" i="9"/>
  <c r="N8" i="8"/>
  <c r="M8" i="8"/>
  <c r="E8" i="8"/>
  <c r="Q8" i="8"/>
  <c r="E9" i="8"/>
  <c r="L53" i="8"/>
  <c r="L8" i="8"/>
  <c r="O8" i="8"/>
  <c r="P8" i="8"/>
  <c r="F8" i="8"/>
  <c r="G8" i="8"/>
  <c r="P9" i="9"/>
  <c r="P8" i="9"/>
  <c r="E9" i="9"/>
  <c r="F8" i="9"/>
  <c r="G8" i="9"/>
  <c r="H8" i="9"/>
  <c r="I8" i="9"/>
  <c r="J8" i="9"/>
  <c r="Q43" i="8"/>
  <c r="Q9" i="8" s="1"/>
  <c r="F36" i="11" l="1"/>
  <c r="F17" i="11"/>
  <c r="F11" i="11"/>
  <c r="F30" i="11"/>
  <c r="F53" i="11"/>
  <c r="F50" i="11"/>
  <c r="F47" i="11"/>
  <c r="F44" i="11"/>
  <c r="F35" i="11"/>
  <c r="F24" i="11"/>
  <c r="F10" i="11"/>
  <c r="F43" i="11"/>
  <c r="F34" i="11"/>
  <c r="F9" i="11"/>
  <c r="F42" i="11"/>
  <c r="F33" i="11"/>
  <c r="F29" i="11"/>
  <c r="F23" i="11"/>
  <c r="F31" i="11"/>
  <c r="F41" i="11"/>
  <c r="F16" i="11"/>
  <c r="F26" i="11"/>
  <c r="F52" i="11"/>
  <c r="F49" i="11"/>
  <c r="F46" i="11"/>
  <c r="F40" i="11"/>
  <c r="F32" i="11"/>
  <c r="F28" i="11"/>
  <c r="F22" i="11"/>
  <c r="F15" i="11"/>
  <c r="F48" i="11"/>
  <c r="F39" i="11"/>
  <c r="F21" i="11"/>
  <c r="F14" i="11"/>
  <c r="F45" i="11"/>
  <c r="F25" i="11"/>
  <c r="F38" i="11"/>
  <c r="F27" i="11"/>
  <c r="F13" i="11"/>
  <c r="F19" i="11"/>
  <c r="F37" i="11"/>
  <c r="F20" i="11"/>
  <c r="F12" i="11"/>
  <c r="F51" i="11"/>
  <c r="F18" i="11"/>
  <c r="E43" i="1"/>
  <c r="D43" i="1"/>
  <c r="F43" i="1" l="1"/>
  <c r="E37" i="1" l="1"/>
  <c r="D37" i="1"/>
  <c r="E46" i="1"/>
  <c r="D46" i="1"/>
  <c r="E45" i="1"/>
  <c r="D45" i="1"/>
  <c r="F44" i="1"/>
  <c r="F42" i="1"/>
  <c r="F41" i="1"/>
  <c r="E40" i="1"/>
  <c r="D40" i="1"/>
  <c r="E39" i="1"/>
  <c r="D39" i="1"/>
  <c r="F36" i="1"/>
  <c r="F34" i="1"/>
  <c r="F33" i="1"/>
  <c r="F32" i="1"/>
  <c r="F30" i="1"/>
  <c r="F29" i="1"/>
  <c r="F27" i="1"/>
  <c r="F25" i="1"/>
  <c r="F24" i="1"/>
  <c r="F23" i="1"/>
  <c r="F22" i="1"/>
  <c r="F21" i="1"/>
  <c r="F20" i="1"/>
  <c r="F19" i="1"/>
  <c r="F18" i="1"/>
  <c r="F16" i="1"/>
  <c r="F15" i="1"/>
  <c r="F14" i="1"/>
  <c r="F13" i="1"/>
  <c r="F37" i="1" l="1"/>
  <c r="F39" i="1"/>
  <c r="F40" i="1"/>
  <c r="F45" i="1"/>
  <c r="F46" i="1"/>
</calcChain>
</file>

<file path=xl/sharedStrings.xml><?xml version="1.0" encoding="utf-8"?>
<sst xmlns="http://schemas.openxmlformats.org/spreadsheetml/2006/main" count="570" uniqueCount="423">
  <si>
    <t>เอกสารแนบ 1</t>
  </si>
  <si>
    <t>รายงานการคำนวณสัดส่วนการลงทุนตามประเภทสินทรัพย์</t>
  </si>
  <si>
    <t>บริษัทประกันวินาศภัย</t>
  </si>
  <si>
    <t>ปี :</t>
  </si>
  <si>
    <t>งวดรายงาน :</t>
  </si>
  <si>
    <t>บริษัทประกันภัย :</t>
  </si>
  <si>
    <t/>
  </si>
  <si>
    <t>สินทรัพย์ลงทุน</t>
  </si>
  <si>
    <t>บาท</t>
  </si>
  <si>
    <t>หน่วย : บาท</t>
  </si>
  <si>
    <t>ประเภทการลงทุน
(1)</t>
  </si>
  <si>
    <t>ราคาประเมิน</t>
  </si>
  <si>
    <t>หมายเหตุ
(7)</t>
  </si>
  <si>
    <t>ลงทุนโดยตรง
(2)</t>
  </si>
  <si>
    <t>ลงทุนผ่านหน่วยลงทุน
(3)</t>
  </si>
  <si>
    <t>รวม
(4) = (2) + (3)</t>
  </si>
  <si>
    <t>สัดส่วนตามประกาศลงทุนฯ
(% ต่อสินทรัพย์ลงทุน)
(5)</t>
  </si>
  <si>
    <t>% ต่อสินทรัพย์ลงทุน
(6)</t>
  </si>
  <si>
    <t>1.การลงทุนในประเทศ</t>
  </si>
  <si>
    <t>1.1 เงินฝากสถาบันการเงินและธนาคารที่มีกฎหมายเฉพาะจัดตั้ง</t>
  </si>
  <si>
    <t>ไม่จำกัด</t>
  </si>
  <si>
    <t>1.2 ตราสารหนี้ภาครัฐไทย</t>
  </si>
  <si>
    <t>1.3 ตราสารหนี้ภาคเอกชนไทย (ไม่นับรวมข้อ 1.4)</t>
  </si>
  <si>
    <t>60</t>
  </si>
  <si>
    <t>1.4 ตราสารหนี้ที่มีลักษณะของสัญญาซื้อขายล่วงหน้าแฝงประเภทไม่คุ้มครองเงินต้น</t>
  </si>
  <si>
    <t>1.5 ตราสารทุน (เพื่อการลงทุน)</t>
  </si>
  <si>
    <t xml:space="preserve">     1.5.1 จดทะเบียนซื้อขายในตลาดหลักทรัพย์</t>
  </si>
  <si>
    <t xml:space="preserve">     1.5.2 ไม่จดทะเบียนซื้อขายในตลาดหลักทรัพย์</t>
  </si>
  <si>
    <t>1.6 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</t>
  </si>
  <si>
    <t>1.7 สัญญาซื้อขายล่วงหน้า</t>
  </si>
  <si>
    <t>ไม่เกินมูลค่าความเสี่ยง</t>
  </si>
  <si>
    <t xml:space="preserve">1.8 การให้กู้ยืม และการให้เช่าซื้อรถ (ไม่นับรวมการให้กู้ยืมแก่พนักงานของบริษัท ตามข้อ 1.9) </t>
  </si>
  <si>
    <t>20</t>
  </si>
  <si>
    <t>1.9 การให้กู้ยืมแก่พนักงานของบริษัท</t>
  </si>
  <si>
    <t>5</t>
  </si>
  <si>
    <t xml:space="preserve">1.10 การออกหนังสือค้ำประกันเพื่อเป็นหลักประกันการปฏิบัติตามสัญญาของโครงการต่างๆ </t>
  </si>
  <si>
    <t>1.11 กิจการเงินร่วมลงทุน</t>
  </si>
  <si>
    <t>2. การลงทุนต่างประเทศ</t>
  </si>
  <si>
    <t>2..1 เงินฝากธนาคารต่างประเทศ</t>
  </si>
  <si>
    <t xml:space="preserve">2.2 ตราสารหนี้ต่างประเทศ </t>
  </si>
  <si>
    <t xml:space="preserve">      2.2.1 ตราสารหนี้ต่างประเทศ (ไม่นับรวมตราสารหนี้ ตามข้อ 2.2.2)</t>
  </si>
  <si>
    <t xml:space="preserve">      2.2.2 ตราสารหนี้ต่างประเทศที่มีลักษณะของสัญญาซื้อขายล่วงหน้าแฝงประเภทไม่คุ้มครองเงินต้น</t>
  </si>
  <si>
    <t>2.3 ตราสารทุนต่างประเทศ</t>
  </si>
  <si>
    <t xml:space="preserve">      2.3.1 จดทะเบียนซื้อขายในตลาดหลักทรัพย์</t>
  </si>
  <si>
    <t xml:space="preserve">      2.3.2 ไม่จดทะเบียนซื้อขายในตลาดหลักทรัพย์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</si>
  <si>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            หน่วยลงทุนของกองทุนรวมโครงสร้างพื้นฐาน ใบทรัสต์ของกองทรัสต์เพื่อการลงทุนในโครงสร้างพื้นฐาน                ที่จดทะเบียนจัดตั้งในต่างประเทศ</t>
  </si>
  <si>
    <t xml:space="preserve">2.5 หน่วยลงทุนของกองทุนรวมสินค้าโภคภัณฑ์ที่จดทะเบียนจัดตั้งในต่างประเทศ </t>
  </si>
  <si>
    <t>2.6 กิจการเงินร่วมลงทุน</t>
  </si>
  <si>
    <t xml:space="preserve">2.7 รวมการลงทุนต่างประเทศ (ผลรวม 2.1 ถึง 2.6) </t>
  </si>
  <si>
    <t>3. สินทรัพย์ลงทุนอื่น</t>
  </si>
  <si>
    <t>3.1 ตราสารหนี้ที่มีลักษณะของสัญญาซื้อขายล่วงหน้าแฝงประเภทไม่คุ้มครองเงินต้น</t>
  </si>
  <si>
    <t>3.2 ตราสารทุนที่ไม่ได้จดทะเบียนซื้อขายในตลาดหลักทรัพย์หรือไม่ได้อยู่ระหว่างการดำเนินการกระจายการถือหุ้นรายย่อยตามข้อบังคับตลาดหลักทรัพย์</t>
  </si>
  <si>
    <t>3.3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</si>
  <si>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3.4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</si>
  <si>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3.5 กิจการเงินร่วมลงทุนในและต่างประเทศ</t>
  </si>
  <si>
    <t xml:space="preserve">   รวมสินทรัพย์ลงทุนอื่น (ผลรวม 3.1 ถึง 3.5)</t>
  </si>
  <si>
    <t xml:space="preserve">4. รวมตราสารทุนในและต่างประเทศ </t>
  </si>
  <si>
    <t>5. รวมหน่วยลงทุนของกองทุนรวมอสังหาริมทรัพย์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 ที่จดทะเบียนจัดตั้งในประเทศไทยและต่างประเทศ</t>
  </si>
  <si>
    <t>มูลค่าการลงทุนในสกุลเงินตราต่างประเทศ</t>
  </si>
  <si>
    <t>มูลค่าการป้องกันความเสี่ยงจากอัตราแลกเปลี่ยน</t>
  </si>
  <si>
    <t>ร้อยละของการป้องกันความเสี่ยงจากอัตราแลกเปลี่ยน</t>
  </si>
  <si>
    <t>การลงทุนที่กระแสเงินสดรับ-จ่ายสุทธิที่แน่นอน</t>
  </si>
  <si>
    <t xml:space="preserve">ชื่อผู้จัดทำ </t>
  </si>
  <si>
    <t xml:space="preserve">ตำแหน่ง </t>
  </si>
  <si>
    <t xml:space="preserve">โทร </t>
  </si>
  <si>
    <t xml:space="preserve">Email address </t>
  </si>
  <si>
    <t>หมายเหตุ</t>
  </si>
  <si>
    <t>๑. ตราสารหนี้เอกชนไทยประเภทไม่ด้อยสิทธิ์ ได้แก่ ตราสารหนี้ที่ออก สั่งจ่าย รับรอง รับอาวัลหรือค้ำประกันโดยสถาบันการเงิน  ตราสารหนี้ที่ออกโดยบริษัทจำกัด ตราสารหนี้ที่ออกโดยองค์การหรือรัฐวิสาหกิจที่ไม่มีกระทรวงการคลังค้ำประกัน  ตราสารกึ่งหนี้กึ่งทุนที่ออกโดยบริษัทจำกัด ตราสารหนี้ที่มีลักษณะของสัญญาซื้อขายล่วงหน้าแฝงประเภทคุ้มครองเงินต้น   ตั๋วเงินซื้อลดที่บริษัทเป็นผู้รับอาวัล ตราสารหนี้ที่ออกโดยกองทรัสต์เพื่อการลงทุนในอสังหาริมทรัพย์ หรือกองทรัสต์อื่นที่นายทะเบียนประกาศกำหนด</t>
  </si>
  <si>
    <t>๒. มูลค่าสินทรัพย์ให้ใช้ราคาประเมินตามหลักเกณฑ์ที่กำหนดไว้ในประกาศ คปภ. ว่าด้วยการประเมินสินทรัพย์และหนี้สิน</t>
  </si>
  <si>
    <t>3.  ธนาคารที่เป็นรัฐวิสาหกิจ เช่น ธนาคารกรุงไทย ให้ถือเป็นสถาบันการเงิน</t>
  </si>
  <si>
    <t>บริษัทประกันชีวิต</t>
  </si>
  <si>
    <t>2.1 เงินฝากธนาคารต่างประเทศ</t>
  </si>
  <si>
    <t>2.4 หน่วยลงทุนของกองทุนรวมอสังหาริมทรัพย์ ใบทรัสต์ของกองทรัสต์เพื่อการลงทุนในอสังหาริมทรัพย์หน่วยลงทุนของกองทุนรวมโครงสร้างพื้นฐาน ใบทรัสต์ของกองทรัสต์เพื่อการลงทุนในโครงสร้างพื้นฐานที่จดทะเบียนจัดตั้งในต่างประเทศ</t>
  </si>
  <si>
    <t>2.7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</si>
  <si>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2.8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</si>
  <si>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3. ธนาคารที่เป็นรัฐวิสาหกิจ เช่น ธนาคารกรุงไทย ให้ถือเป็นสถาบันการเงิน</t>
  </si>
  <si>
    <t xml:space="preserve">4. เงินฝากสถาบันการเงิน หมายความรวมถึง ใบรับฝากเงิน และบัตรเงินฝากด้วย </t>
  </si>
  <si>
    <t>5. ตราสารหนี้ภาครัฐไทย หมายถึง ตราสารหนี้ที่ออก สั่งจ่าย รับรอง รับอาวัล หรือค้ำประกัน โดยรัฐบาลไทย ธนาคารแห่งประเทศไทย กระทรวงการคลัง หรือกองทุนเพื่อการฟื้นฟูและพัฒนาระบบสถาบันการเงิน ทั้งนี้ ให้นับรวมตราสารหนี้ที่ค้ำประกันโดยกระทรวงการคลัง และสลากออมสิน</t>
  </si>
  <si>
    <t>6. ตราสารทุนให้นับรวมเฉพาะตราสารทุนเพื่อการลงทุน (จดทะเบียนซื้อขายในตลาด และไม่ได้จดทะเบียนซื้อขายในตลาด)  ทั้งในประเทศและต่างประเทศ  สำหรับตราสารทุนเพื่อการประกอบธุรกิจอื่น ไม่นับรวมในสัดส่วนนี้</t>
  </si>
  <si>
    <t>สินทรัพย์ลงทุน ณ เดือน............................. เท่ากับ................................................        บาท</t>
  </si>
  <si>
    <t>หน่วย: บาท</t>
  </si>
  <si>
    <t>ชื่อผู้ออก/คู่สัญญา
(1)</t>
  </si>
  <si>
    <t>รหัสอ้างอิง
ชื่อผู้ออก/คู่สัญญา
(2)</t>
  </si>
  <si>
    <t>ประเทศ
(3)</t>
  </si>
  <si>
    <t>ประเภทสินทรัพย์ลงทุน
(4)</t>
  </si>
  <si>
    <t>อันดับความน่าเชื่อถือ
(5)</t>
  </si>
  <si>
    <t>มูลค่า
(6)</t>
  </si>
  <si>
    <t>หมายเหตุ
(8)</t>
  </si>
  <si>
    <t>รหัสอ้างอิง
ชื่อผู้ออก/คู่สัญญา</t>
  </si>
  <si>
    <t>ประเภทสินทรัพย์ลงทุน</t>
  </si>
  <si>
    <t>ชื่อผู้ออก/คู่สัญญา</t>
  </si>
  <si>
    <t>A</t>
  </si>
  <si>
    <t>รัฐบาลไทย ธนาคารแห่งประเทศไทย กระทรวงการคลัง กองทุนเพื่อการฟื้นฟูและพัฒนาระบบสถาบันการเงิน ธนาคารออมสิน</t>
  </si>
  <si>
    <t>B</t>
  </si>
  <si>
    <t>สถาบันการเงินไทย</t>
  </si>
  <si>
    <t>C1</t>
  </si>
  <si>
    <t>องค์การหรือรัฐวิสาหกิจที่มีกฎหมายเฉพาะจัดตั้งขึ้น</t>
  </si>
  <si>
    <t>C2</t>
  </si>
  <si>
    <t xml:space="preserve">บริษัทจำกัดภายใต้โครงการแปลงสินทรัพย์เป็นหลักทรัพย์ที่นำรายได้ทั้งจำนวนไปใช้ในโครงการของราชการ </t>
  </si>
  <si>
    <t>C3</t>
  </si>
  <si>
    <t xml:space="preserve">บริษัทจำกัดที่จดทะเบียนในตลาดหลักทรัพย์ในและต่างประเทศ หรือ บริษัทจำกัดที่อยู่ระหว่างการดำเนินการกระจายการถือหุ้นรายย่อยตามข้อบังคับตลาดหลักทรัพย์แห่งประเทศไทย </t>
  </si>
  <si>
    <t>C4</t>
  </si>
  <si>
    <t xml:space="preserve">บริษัทจำกัดที่ได้รับการจัดอันดับความน่าเชื่อถือไม่ต่ำกว่า Investment grade </t>
  </si>
  <si>
    <t>C5</t>
  </si>
  <si>
    <t xml:space="preserve">บริษัทจำกัดที่ออกตราสารหนี้ที่ได้รับการจัดอันดับความน่าเชื่อถือไม่ต่ำกว่า Investment grade  </t>
  </si>
  <si>
    <t>D</t>
  </si>
  <si>
    <t xml:space="preserve">องค์กรระหว่างประเทศ </t>
  </si>
  <si>
    <t>E</t>
  </si>
  <si>
    <t xml:space="preserve">อื่น ๆ (นอกเหนือจากที่ระบุข้างต้น) </t>
  </si>
  <si>
    <t>ตราสารหนี้ภาคเอกชน</t>
  </si>
  <si>
    <t>พันธบัตรรัฐบาล</t>
  </si>
  <si>
    <t>ตราสารหนี้รัฐวิสาหกิจที่ไม่มีกระทรวงการคลังค้ำประกัน</t>
  </si>
  <si>
    <t>ตราสารหนี้รัฐวิสาหกิจที่มีกระทรวงการคลังค้ำประกัน</t>
  </si>
  <si>
    <t>ตราสารหนี้ที่มีลักษณะของสัญญาซื้อขายล่วงหน้าแฝงคุ้มครองเงินต้นไม่คุ้มครองเงินต้น</t>
  </si>
  <si>
    <t>ตราสารทุน</t>
  </si>
  <si>
    <t>สิทธิเรียกร้องที่เกิดจากการทำสัญญาซื้อขายล่วงหน้าส่วนที่เกินกว่ามูลค่าหลักประกันที่ได้รับจากคู่สัญญา</t>
  </si>
  <si>
    <t>เงินให้กู้ยืม เงินให้เช่าซื้อรถ การรับอาวัล/ค้ำประกัน</t>
  </si>
  <si>
    <t>กิจการเงินร่วมลงทุน</t>
  </si>
  <si>
    <t>หน่วยลงทุนของกองทุนรวมอสังหาริมทรัพย์</t>
  </si>
  <si>
    <t>ใบทรัสต์ของกองทรัสต์เพื่อการลงทุนในอสังหาริมทรัพย์</t>
  </si>
  <si>
    <t>หน่วยลงทุนของกองทุนรวมโครงสร้างพื้นฐาน</t>
  </si>
  <si>
    <t>ใบทรัสต์ของกองทรัสต์เพื่อการลงทุนในโครงสร้างพื้นฐาน</t>
  </si>
  <si>
    <t>รวมทุกประเภทสินทรัพย์ลงทุน (Counter party)</t>
  </si>
  <si>
    <t>งวดปัจจุบัน</t>
  </si>
  <si>
    <t>งวดก่อน</t>
  </si>
  <si>
    <t>หมายเหตุ
(6)</t>
  </si>
  <si>
    <t>3) เงินให้กู้แก่บุคคลทั่วไประหว่างงวด</t>
  </si>
  <si>
    <t xml:space="preserve">    3.1 บ้านและที่ดินจัดสรร</t>
  </si>
  <si>
    <t xml:space="preserve">    3.2 คอนโดมิเนียมอยู่อาศัย</t>
  </si>
  <si>
    <t xml:space="preserve">    3.3 อาคารพาณิชย์</t>
  </si>
  <si>
    <t xml:space="preserve">1. ข้อ 2 และข้อ 3 หมายถึง เงินให้กู้แก่ผู้ซื้อบ้าน ผู้ปลูกสร้าง หรือผู้ซ่อมแซมต่อเติมบ้านของตนเอง และให้รวมถึงผู้ให้กู้เพื่อซื้อตึกแถว หรืออาคารพาณิชย์ที่ใช้อยู่อาศัยด้วย </t>
  </si>
  <si>
    <t>3. การตั้งชื่อแผ่นงาน (sheet) "เอกสารแนบ 3"</t>
  </si>
  <si>
    <t>หมายเหตุ
(7)</t>
  </si>
  <si>
    <t>1.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</si>
  <si>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หน่วยลงทุนของกองทุนรวม</t>
  </si>
  <si>
    <t>7. การตั้งชื่อ file: รหัสบริษัท_PL_เดือนปี เช่น  1001_PL_0963</t>
  </si>
  <si>
    <t>8. มูลค่าการลงทุนในสกุลเงินตราต่างประเทศ หมายถึง กระแสเงินสดรับในอนาคตทุกจำนวน (ทั้งดอกเบี้ยรับ (coupon) และเงินต้น) โดยเทียบเคียงเป็นสกุลเงินบาท</t>
  </si>
  <si>
    <t>9. มูลค่าการป้องกันความเสี่ยงจากอัตราแลกเปลี่ยน หมายถึง กระแสเงินสดรับในอนาคตทุกจำนวนจากการทำสัญญาป้องกันความเสี่ยงอัตราแลกเปลี่ยน</t>
  </si>
  <si>
    <t>6. กรณีเป็นการลงทุนในกองทุนรวมไม่ใช้หลักการ look through โดยรายการชื่อผู้ออก/คู่สัญญา ให้กรอก ชื่อคู่สัญญาเป็นชื่อกองทุนและชื่อบลจ.</t>
  </si>
  <si>
    <t>8. การตั้งชื่อแผ่นงาน (sheet) "เอกสารแนบ 2"</t>
  </si>
  <si>
    <t>เงินฝากสถาบันการเงินและธนาคารที่มีกฎหมายเฉพาะจัดตั้ง (เฉพาะส่วนที่เกินจากที่ได้รับความคุ้มครองภายใต้กฎหมายว่าด้วยการคุ้มครองเงินฝาก)</t>
  </si>
  <si>
    <t>3.6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</si>
  <si>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7. หน่วยลงทุนของกองทุนรวมที่ลงทุนในสินทรัพย์ที่บริษัทสามารถลงทุนได้โดยตรง ใช้วิธี look through  นับรวม product limit กับการลงทุนในตราสารประเภทเดียวกันที่บริษัทลงทุนโดยตรง (ข้อมูลสัดส่วนการลงทุนของกองทุนรวม พิจารณาจากรายงานประจำปีของกองทุนรวม หรือ 
fund fact sheet รายไตรมาสล่าสุดที่ได้รับการรับรองหรือสอบทานความถูกต้อง)  หากไม่สามารถแยกองค์ประกอบของการลงทุนของกองทุนรวมได้ ในแสดงในรายการหน่วยลงทุนของกองทุนรวมที่ไม่สามารถแยกองค์ประกอบได้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</si>
  <si>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10. รายการที่ 1.6 และ 2.2.4 ให้กรอกเฉพาะกรณีที่กองทุนที่บริษัทได้ถือหน่วยลงทุน ณ วันที่ลงทุน นั้น มีสัดส่วนมีการลงทุนในตราสารหนี้ที่มีอันดับความน่าเชื่อถือต่ำกว่าระดับที่สามารถลงทุนได้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ไม่เกินร้อยละ 10 ของมูลค่าสินทรัพย์สุทธิ (NAV)  
แต่ภายหลังจากนั้น มีกองทุนดังกล่าวมีสัดส่วนการลงทุนในตราสารหนี้ดังกล่าวเกินร้อยละ 10 ของ NAV เท่านั้น มิใช่เป็นการอนุญาตให้บริษัทลงทุนในกองทุนที่มีนโยบายการลงทุนใน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หรือไม่ได้รับการจัดอันดับความน่าเชื่อถือเกินร้อยละ ๑๐ ของ NAV</t>
  </si>
  <si>
    <t>บริษัท</t>
  </si>
  <si>
    <t>งวดรายงาน (วว/ดด/ปปปป)</t>
  </si>
  <si>
    <t>ราคาประเมินสินทรัพย์รวม ณ สิ้นงวด (บาท)</t>
  </si>
  <si>
    <t>เงินกองทุนที่สามารถใช้ได้ (TCA) ณ สิ้นงวด (บาท)</t>
  </si>
  <si>
    <t>สัดส่วนต่อสินทรัพย์รวม (%)</t>
  </si>
  <si>
    <t>สัดส่วนต่อเงินกองทุน (%)</t>
  </si>
  <si>
    <t>การลงทุนโดยตรง</t>
  </si>
  <si>
    <t>(1)
ลำดับ</t>
  </si>
  <si>
    <t>(2)
ชื่อนิติบุคคล</t>
  </si>
  <si>
    <t>(3)
เลขประจำตัวนิติบุคคล</t>
  </si>
  <si>
    <t>(4)
ความสัมพันธ์</t>
  </si>
  <si>
    <t>(5.1) เงินฝาก</t>
  </si>
  <si>
    <t>(5.2) ตราสารหนี้</t>
  </si>
  <si>
    <t>(5.3) ตราสารกึ่งหนี้กึ่งทุน</t>
  </si>
  <si>
    <t>(5.4) ตราสารทุน</t>
  </si>
  <si>
    <t>(5.5) หน่วยลงทุน</t>
  </si>
  <si>
    <t>(5.6) อนุพันธ์</t>
  </si>
  <si>
    <t>(5.7) ตราสารหนี้ที่มีอนุพันธ์แฝง</t>
  </si>
  <si>
    <t>(5.8) เงินให้กู้ยืม ให้เช่าซื้อรถ 
รับอาวัลตั๋วเงิน และออกหนังสือค้ำประกัน</t>
  </si>
  <si>
    <t>(5.9) หลักทรัพย์ยืมและให้ยืม</t>
  </si>
  <si>
    <t>(5.10) หลักทรัพย์ซื้อหรือขายคืน</t>
  </si>
  <si>
    <t>(5.11) กิจการเงินร่วมลงทุน</t>
  </si>
  <si>
    <t>(5.12) การประกอบธุรกิจอื่น</t>
  </si>
  <si>
    <t>รวม</t>
  </si>
  <si>
    <t>การลงทุนผ่านหน่วยลงทุน</t>
  </si>
  <si>
    <t>(5)
ชื่อกองทุน</t>
  </si>
  <si>
    <t>(6.1) เงินฝาก</t>
  </si>
  <si>
    <t>(6.2) ตราสารหนี้</t>
  </si>
  <si>
    <t>(6.3) ตราสารกึ่งหนี้กึ่งทุน</t>
  </si>
  <si>
    <t>(6.4) ตราสารทุน</t>
  </si>
  <si>
    <t xml:space="preserve">(6.5) อื่นๆ </t>
  </si>
  <si>
    <t>1) กิจการที่มีความเชื่อมโยงกับบริษัทภายใต้รายงานนี้ ให้บริษัทระบุทั้ง ก) บริษัทแม่ บริษัทลูก บริษัทร่วม และกิจการที่มีผลประโยชน์เกี่ยวข้องกับบริษัท</t>
  </si>
  <si>
    <t>2) ราคาประเมินสินทรัพย์ลงทุน ณ สิ้นงวด ใช้ข้อมูลเดียวกันกับที่รายงานในรายงานการคำนวณสัดส่วนการลงทุนตามประเภทสินทรัพย์รายเดือน</t>
  </si>
  <si>
    <t xml:space="preserve">3) ราคาประเมินสินทรัพย์รวม ณ สิ้นงวด และ เงินกองทุนที่สามารถใช้ได้ ณ สิ้นงวด ใช้ข้อมูลเดียวกันกับที่รายงานในรายงานการดำรงเงินกองทุน ณ สิ้นไตรมาสล่าสุด </t>
  </si>
  <si>
    <t xml:space="preserve">4) ชี่อนิติบุคคลตามคอลัมน์ (2) ให้ระบุชื่อกิจการตามที่จดทะเบียนจัดตั้ง หรือชื่อที่สำนักงาน คปภ. สามารถสืบค้นได้ผ่านช่องทางทั่วไป </t>
  </si>
  <si>
    <t>5) เลขประจำตัวนิติบุคคลตามคอลัมน์ (3) ให้ระบุเลขประจำตัวนิติบุคคลของกิจการตามที่ออกโดยกรมพัฒนาธุรกิจการค้า ในกรณีที่เป็นนิติบุคคลจดทะเบียนจัดตั้งในต่างประเทศ ให้ระบุเลขประจำตัวนิติบุคคลที่ออกโดยหน่วยงานกำกับดูแลในประเทศนั้น ๆ</t>
  </si>
  <si>
    <t>6) ความสัมพันธ์ตามคอลัมน์ (4) ให้เลือกระบุได้อย่างใดอย่างหนึ่ง ดังต่อไปนี้</t>
  </si>
  <si>
    <t xml:space="preserve">   - บริษัทแม่ </t>
  </si>
  <si>
    <t xml:space="preserve">   - บริษัทลูก </t>
  </si>
  <si>
    <t xml:space="preserve">   - บริษัทร่วม</t>
  </si>
  <si>
    <t xml:space="preserve">   - กิจการที่มีผลประโยชน์เกี่ยวข้องกับบริษัท </t>
  </si>
  <si>
    <t xml:space="preserve">  ทั้งนี้ ในกรณีที่กิจการเข้าข่ายมีความเชื่อมโยงกับบริษัทมากกว่า 1 รูปแบบ ให้บริษัทเลือกความสัมพันธ์ที่อยู่ลำดับบนสุดเพียงลำดับเดียว</t>
  </si>
  <si>
    <t>7) ราคาประเมินของสินทรัพย์ลงทุนให้ระบุส่วนที่ลงทุนเอง และสำหรับการลงทุนผ่านหน่วยลงทุน หากบริษัทมีข้อมูลที่สามารถระบุผู้ออกสินทรัพย์หรือคู่สัญญาของสินทรัพย์ภายใต้หน่วยลงทุนของกองทุนได้</t>
  </si>
  <si>
    <t xml:space="preserve">  โปรดระบุ ในตารางการลงทุนผ่านหน่วยลงทุน</t>
  </si>
  <si>
    <t xml:space="preserve">8) ราคาประเมินของสินทรัพย์ลงทุนในกิจการที่มีความเชื่อมโยงกับบริษัทที่เป็นสกุลเงินต่างประเทศ ให้บริษัทแปลงเป็นสกุลเงินบาทด้วยอัตราแลกเปลี่ยน ณ วันสิ้นงวดของรอบรายงาน	</t>
  </si>
  <si>
    <t>9) มูลค่ารวมการประกอบธุรกิจอื่น 5.12 ให้ตรวจสอบว่ามีมูลค่ารวมตรงกันกับมูลค่ารวมที่ให้ข้อมูลในเอกสารแนบ 9</t>
  </si>
  <si>
    <t>10)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</si>
  <si>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11) การตั้งชื่อไฟล์: ปี เดือน_รหัสบริษัท เช่น 2568 01_XXXX</t>
  </si>
  <si>
    <t>12) การตั้งชื่อแผ่นงาน (sheet) 'เอกสารแนบ 7'</t>
  </si>
  <si>
    <t>ยอดยกมา (Beginning Balance)</t>
  </si>
  <si>
    <t>ราคาประเมิน (ลงทุนเอง และลงทุนผ่านหน่วยลงทุน)</t>
  </si>
  <si>
    <t>ยอดธุรกรรม/กิจกรรมที่เกิดขึ้น</t>
  </si>
  <si>
    <t>วันที่เกิดธุรกรรมหรือกิจกรรม*
(DD/MM/YYYY)</t>
  </si>
  <si>
    <t>เหตุผล :</t>
  </si>
  <si>
    <t>ยอดคงเหลือ (Ending Balance)</t>
  </si>
  <si>
    <t>1) กิจการที่มีความเชื่อมโยงกับบริษัทภายใต้รายงานนี้ ให้บริษัทระบุเป็นบริษัทลูก</t>
  </si>
  <si>
    <t>6) ราคาประเมินของสินทรัพย์ลงทุนให้ระบุส่วนที่ลงทุนเอง</t>
  </si>
  <si>
    <t xml:space="preserve">7) ราคาประเมินของสินทรัพย์ลงทุนในกิจการที่มีความเชื่อมโยงกับบริษัทที่เป็นสกุลเงินต่างประเทศ ให้บริษัทแปลงเป็นสกุลเงินบาทด้วยอัตราแลกเปลี่ยน ณ วันสิ้นงวดของรอบรายงาน	</t>
  </si>
  <si>
    <t xml:space="preserve">8) ยอดยกมา ให้ระบุรายการตามราคาประเมินของสินทรัพย์ลงทุน ณ วันสิ้นเดือนก่อนหน้าเดือนที่เกิดธุรกรรม เว้นแต่กรณีมีธุรกรรมเกิดขึ้นระหว่างเดือน ให้ระบุราคาประเมิน ณ วันที่เกิดธุรกรรมก่อนหน้า </t>
  </si>
  <si>
    <t xml:space="preserve">   ยกตัวอย่างเช่น เมื่อเกิดธุรกรรมวันที่ 1 มีนาคม บริษัทจะต้องนำส่งรายงานฉบับนี้ภายใน 72 ชั่วโมง (ภายในวันที่ 4 มีนาคม) โดยบริษัทต้องระบุยอดยกมา โดยใช้ราคาประเมิน ณ เดือนกุมภาพันธ์ แต่หากไม่สามารถประเมินราคา ณ เดือนกุมภาพันธ์ ได้</t>
  </si>
  <si>
    <t xml:space="preserve">   อนุโลมให้ใช้ยอดยกมา โดยใช้ราคาประเมิน ณ เดือนมกราคมได้ อย่างไรก็ตาม หากบริษัททำธุรกรรมอีกครั้งในวันที่ 7 มีนาคม ยอดยกมาที่บริษัทต้องระบุ จะเป็นยอดธุรกรรมสะสม ณ วันที่ 1 มีนาคม (วันที่เกิดธุรกรรมครั้งล่าสุด) ด้วย</t>
  </si>
  <si>
    <t>9)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</si>
  <si>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10) การตั้งชื่อไฟล์: ปี เดือน_รหัสบริษัท เช่น 2568 01_XXXX</t>
  </si>
  <si>
    <t>11) การตั้งชื่อแผ่นงาน (sheet) 'เอกสารแนบ 8'</t>
  </si>
  <si>
    <t>ราคาประเมินสินทรัพย์ลงทุน ณ สิ้นงวด (บาท)</t>
  </si>
  <si>
    <t>อัตราส่วนความเพียงพอของเงินกองทุน (%)</t>
  </si>
  <si>
    <t>(1)
การประกอบธุรกิจอื่น</t>
  </si>
  <si>
    <t>(2)
ชื่อนิติบุคตล</t>
  </si>
  <si>
    <t>(4)
ประเทศ</t>
  </si>
  <si>
    <t>(5)
สัดส่วนการถือตราสารทุน (%)</t>
  </si>
  <si>
    <t>(6)
อำนาจควบคุมของบริษัท
(มี/ไม่มี)</t>
  </si>
  <si>
    <t>(7)
วันที่เริ่มต้น
(วว/ดด/ปปปป)</t>
  </si>
  <si>
    <t>(8)
ราคาซื้อตราสารทุน
ณ เริ่มแรก
(บาท)</t>
  </si>
  <si>
    <t>(9)
ราคาประเมินตราสารทุน ณ ปัจจุบัน
(บาท)</t>
  </si>
  <si>
    <t>ส่วนที่ 3 การถือตราสารทุนเพื่อวัตถุประสงค์ในการประกอบธุรกิจอื่น (ข้อ 71 (3))</t>
  </si>
  <si>
    <t>1. การถือตราสารทุนตั้งแต่ร้อยละสิบขึ้นไปของจำนวนตราสารทุนที่ออกจำหน่ายได้แล้วทั้งหมดของนิติบุคคลที่จัดตั้งขึ้นตามกฎหมายต่างประเทศ โดยนิติบุคคลนั้น  ต้องได้รับใบอนุญาตประกอบธุรกิจประกันภัย หรือประกอบธุรกิจหลักโดยการถือตราสารทุนในบริษัทประกันภัยต่างประเทศ (ข้อ 79)</t>
  </si>
  <si>
    <t xml:space="preserve">2. การถือตราสารทุนตั้งแต่ร้อยละยี่สิบขึ้นไปของจำนวนตราสารทุน  ที่ออกจำหน่ายได้แล้วทั้งหมดของนิติบุคคล ซึ่งมีลักษณะและประกอบกิจการอย่างหนึ่งอย่างใด ดังต่อไปนี้ </t>
  </si>
  <si>
    <t>(1) บริษัทจำกัดที่จัดตั้งขึ้นเพื่อประกอบกิจการอันเป็นประโยชน์ต่อธุรกิจประกันภัยโดยส่วนรวม (ข้อ 80(1))</t>
  </si>
  <si>
    <t>(2) บริษัทจำกัดที่ได้รับใบอนุญาตเป็นนายหน้าประกันภัย เฉพาะในส่วนนายหน้าประกันวินาศภัยตามกฎหมายว่าด้วยการประกันวินาศภัย หรือจัดตั้งขึ้นเพื่อขอรับใบอนุญาตเป็นนายหน้าประกันวินาศภัย ตามกฎหมายว่าด้วยการประกันวินาศภัย (ข้อ 80(2))</t>
  </si>
  <si>
    <t>(3) บริษัทจำกัดที่จัดตั้งขึ้น เพื่อประกอบธุรกิจหลักทรัพย์ประเภทจัดการกองทุน (ข้อ 80(3))</t>
  </si>
  <si>
    <t>(4) บริษัทประกันชีวิตตามกฎหมายว่าด้วยการประกันชีวิต หรือบริษัทประกัน  วินาศภัยตามกฎหมายว่าด้วยการประกันวินาศภัย โดยมีวัตถุประสงค์เพื่อการแก้ไขฐานะการเงินหรือการดำเนินกิจการ (ข้อ 80(4))</t>
  </si>
  <si>
    <t>(5) นิติบุคคลที่จัดตั้งขึ้นเพื่อประกอบกิจการสถานพยาบาลในประเทศไทย (ข้อ 80(5)(ก))</t>
  </si>
  <si>
    <t>(6) นิติบุคคลที่จัดตั้งขึ้นเพื่อประกอบกิจการการดูแลผู้สูงอายุและผู้มีภาวะพึ่งพิงในประเทศไทย (ข้อ 80(5)(ข))</t>
  </si>
  <si>
    <t>(7) นิติบุคคลที่จัดตั้งขึ้นเพื่อประกอบกิจการที่ประกอบธุรกิจเทคโนโลยีที่เป็นประโยชน์ต่อธุรกิจประกันภัย (ข้อ 80(5)(ค))</t>
  </si>
  <si>
    <t>รวม มูลค่าเงินลงทุนในการถือตราสารทุนของนิติบุคคลเพื่อการประกอบธุรกิจอื่น</t>
  </si>
  <si>
    <t xml:space="preserve">รวม มูลค่ารวมของตราสารทุนตามข้อ 80 (5) (ก) และ (ข) ต้องไม่เกินร้อยละ 10 ของสินทรัพย์ลงทุนของบริษัท </t>
  </si>
  <si>
    <t>รวม มูลค่ารวมของตราสารทุนตามข้อ 80 (5) (ค) ต้องไม่เกินร้อยละ 3 ของสินทรัพย์ลงทุนของบริษัท</t>
  </si>
  <si>
    <t>รวม มูลค่ารวมของตราสารทุนที่บริษัทถือเพื่อการประกอบธุรกิจอื่นทั้งหมดต้องไม่เกินร้อยละ 10 ของสินทรัพย์รวมของบริษัท</t>
  </si>
  <si>
    <t>ชื่อผู้จัดทำ: ……........................................</t>
  </si>
  <si>
    <t>ตำแหน่ง: ………........................................</t>
  </si>
  <si>
    <t>โทร.: ..........................................................</t>
  </si>
  <si>
    <t>อีเมล: ……...................................................</t>
  </si>
  <si>
    <t xml:space="preserve">1) ราคาประเมินสินทรัพย์รวม ณ สิ้นงวด และ เงินกองทุนที่สามารถใช้ได้ ณ สิ้นงวด ใช้ข้อมูลเดียวกันกับที่รายงานในรายงานการดำรงเงินกองทุน ณ สิ้นไตรมาสล่าสุด </t>
  </si>
  <si>
    <t xml:space="preserve">2) ชี่อนิติบุคคลตามคอลัมน์ (2) ให้ระบุชื่อกิจการตามที่จดทะเบียนจัดตั้ง หรือชื่อที่สำนักงาน คปภ. สามารถสืบค้นได้ผ่านช่องทางทั่วไป </t>
  </si>
  <si>
    <t xml:space="preserve">3) เลขประจำตัวนิติบุคคลตามคอลัมน์ (3) ให้ระบุเลขประจำตัวนิติบุคคลของกิจการตามที่ออกโดยกรมพัฒนาธุรกิจการค้า ในกรณีที่เป็นนิติบุคคลจดทะเบียนจัดตั้งในต่างประเทศ </t>
  </si>
  <si>
    <t>ให้ระบุเลขประจำตัวนิติบุคคลที่ออกโดยหน่วยงานกำกับดูแลในประเทศนั้น ๆ</t>
  </si>
  <si>
    <t>4) ชื่อประเทศตามคอลัมน์ (4) หมายถึง ประเทศที่ผู้ออก/คู่สัญญาจดทะเบียนจัดตั้ง</t>
  </si>
  <si>
    <t>5) วันที่เริ่มต้นตามคอลัมน์ (7) ให้ระบุวันที่เข้าถือหรือได้มาซึ่งตราสารทุน</t>
  </si>
  <si>
    <t>6) ราคาซื้อตราสารทุน ณ เริ่มแรก ตามคอลัมน์ (8) ให้ระบุมูลค่าตราสารทุน ณ วันที่เข้าถือหรือได้มาซึ่งตราสารทุน</t>
  </si>
  <si>
    <t>7) ราคาประเมินตราสารทุน ณ ปัจจุบัน ตามคอลัมน์ (9) ให้ระบุราคาประเมินของตราสารทุน ณ วันสิ้นงวด</t>
  </si>
  <si>
    <t>8)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</si>
  <si>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9) การตั้งชื่อไฟล์: ปี เดือน_รหัสบริษัท เช่น 2568 01_XXXX</t>
  </si>
  <si>
    <t>10) การตั้งชื่อแผ่นงาน (sheet) 'เอกสารแนบ 9'</t>
  </si>
  <si>
    <r>
      <rPr>
        <b/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>:</t>
    </r>
  </si>
  <si>
    <t>๒. กรณีนิติบุคคลรายใดรายหนึ่ง สามารถจัดในประเภทผู้ออก/คู่สัญญาได้มากกว่า 1 ประเภท ให้จัดกลุ่มที่ได้ limit สูงกว่า  ตัวอย่างเช่น ธนาคารกรุงไทย สามารถจัดอยู่ในกลุ่ม  B และ C4  ให้จัดในกลุ่ม B</t>
  </si>
  <si>
    <t>เอกสารแนบ 1: รายงานการคำนวณสัดส่วนการลงทุนตามประเภทสินทรัพย์</t>
  </si>
  <si>
    <t>งวดรายงาน</t>
  </si>
  <si>
    <t>ประเภทสินทรัพย์ (1)</t>
  </si>
  <si>
    <t>ลงทุนโดยตรง (2)</t>
  </si>
  <si>
    <t>ลงทุนผ่านหน่วยลงทุน (3)</t>
  </si>
  <si>
    <t>รวม (4) = (2) + (3)</t>
  </si>
  <si>
    <t>% ต่อสินทรัพย์ลงทุน
ตามประกาศฯ (5)</t>
  </si>
  <si>
    <t>% ต่อสินทรัพย์ลงทุน (6)</t>
  </si>
  <si>
    <t>หมายเหตุ (7)</t>
  </si>
  <si>
    <t>1.3.2 ตราสารหนี้ที่มีลักษณะของสัญญาซื้อขายล่วงหน้าแฝงประเภทไม่คุ้มครองเงินต้น</t>
  </si>
  <si>
    <t>1.3.3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</si>
  <si>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1.3.4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10 ของมูลค่าสินทรัพย์สุทธิ (NAV)</t>
  </si>
  <si>
    <t>1.4.1 จดทะเบียนซื้อขายในตลาดหลักทรัพย์</t>
  </si>
  <si>
    <t>1.4.2 ไม่จดทะเบียนซื้อขายในตลาดหลักทรัพย์</t>
  </si>
  <si>
    <t>1.5 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ใบทรัสต์ของกองทรัสต์เพื่อการลงทุนในโครงสร้างพื้นฐานที่จดทะเบียนจัดตั้งในประเทศไทย</t>
  </si>
  <si>
    <t xml:space="preserve">1.6 หน่วยลงทุนของกองทุนรวมสินค้าโภคภัณฑ์ที่จดทะเบียนจัดตั้งในประเทศ </t>
  </si>
  <si>
    <t>1.8 การให้กู้ยืมโดยมีกรมธรรม์ประกันภัยของบริษัทเป็นประกัน</t>
  </si>
  <si>
    <t>1.9 การให้กู้ยืม และการให้เช่าซื้อรถ (ไม่นับรวมการให้กู้ยืมโดยมีกรมธรรม์ประกันภัยของบริษัทเป็นประกันตามข้อ 1.8 และการให้กู้ยืมแก่พนักงานของบริษัท ตามข้อ 1.10)</t>
  </si>
  <si>
    <t>1.10 การให้กู้ยืมแก่พนักงานของบริษัท</t>
  </si>
  <si>
    <t xml:space="preserve">1.11 การรับอาวัลตั๋วเงินและการออกหนังสือค้ำประกันเพื่อเป็นหลักประกันการปฏิบัติตามสัญญาของโครงการต่างๆ </t>
  </si>
  <si>
    <t>1.12 กิจการเงินร่วมลงทุน</t>
  </si>
  <si>
    <t>1.13 หน่วยลงทุนของกองทุนรวมสินค้าโภคภัณฑ์ และสินทรัพย์หรือดัชนีที่บริษัทถือครองผ่านการลงทุนในหน่วยลงทุนของกองทุนรวม ที่กำหนดนโยบายลงทุนในสินทรัพย์หรือดัชนีที่บริษัทลงทุนได้โดยตรง แต่มีการจัดสรรลงทุนบางส่วนในสินทรัพย์หรือดัชนีที่บริษัทไม่สามารถลงทุนได้</t>
  </si>
  <si>
    <t>1.14 หน่วยลงทุนของกองทุนรวมที่ไม่สามารถแยกองค์ประกอบได้ หรือไม่มีข้อมูลสัดส่วนประเภทการลงทุนของกองทุนรวมที่เพียงพอ</t>
  </si>
  <si>
    <t>2.2.2 ตราสารหนี้ต่างประเทศที่มีลักษณะของสัญญาซื้อขายล่วงหน้าแฝงประเภทไม่คุ้มครองเงินต้น</t>
  </si>
  <si>
    <t>2.2.3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</t>
  </si>
  <si>
    <t>2.2.4 ตราสารหนี้ที่มีอันดับความน่าเชื่อถือต่ำกว่าระดับที่สามารถลงทุนได้ หรือไม่ได้รับการจัดอันดับความน่าเชื่อถือ กรณีที่ภายหลังกองทุนมีสัดส่วนการลงทุนในตราสารหนี้ดังกล่าวเกินร้อยละ 10 ของมูลค่าสินทรัพย์สุทธิ (NAV)</t>
  </si>
  <si>
    <t>มูลค่าเงินลงทุนในสกุลเงินต่างประเทศที่กระแสเงินสดรับ-จ่ายมีความแน่นอน</t>
  </si>
  <si>
    <t>มูลค่าเงินลงทุนที่ป้องกันความเสี่ยงด้านอัตราแลกเปลี่ยน (บาท)</t>
  </si>
  <si>
    <t>% การป้องกันความเสี่ยงด้านอัตราแลกเปลี่ยน</t>
  </si>
  <si>
    <t>1. ตราสารหนี้เอกชนไทยประเภทไม่ด้อยสิทธิ์ ได้แก่ ตราสารหนี้ที่ออก สั่งจ่าย รับรอง รับอาวัลหรือค้ำประกันโดยสถาบันการเงิน  ตราสารหนี้ที่ออกโดยบริษัทจำกัด ตราสารหนี้ที่ออกโดยองค์การหรือรัฐวิสาหกิจที่ไม่มีกระทรวงการคลังค้ำประกันตราสารกึ่งหนี้กึ่งทุนที่ออกโดยบริษัทจำกัด 
ตราสารหนี้ที่มีลักษณะของสัญญาซื้อขายล่วงหน้าแฝงประเภทคุ้มครองเงินต้น   ตั๋วเงินซื้อลดที่บริษัทเป็นผู้รับอาวัล ตราสารหนี้ที่ออกโดยกองทรัสต์เพื่อการลงทุนในอสังหาริมทรัพย์ หรือกองทรัสต์อื่นที่นายทะเบียนประกาศกำหนด</t>
  </si>
  <si>
    <t>2. มูลค่าสินทรัพย์ให้ใช้ราคาประเมินตามหลักเกณฑ์ที่กำหนดไว้ในประกาศคณะกรรมการกำกับและส่งเสริมการประกอบธุรกิจประกันภัยว่าด้วยการประเมินสินทรัพย์และหนี้สิน</t>
  </si>
  <si>
    <t>11. การตั้งชื่อไฟล์: ปี เดือน_รหัสบริษัท เช่น 2567 01_XXXX</t>
  </si>
  <si>
    <t>12.การตั้งชื่อแผ่นงาน (sheet) 'เอกสารแนบ 1'</t>
  </si>
  <si>
    <t>สัดส่วนต่อสินทรัพย์ลงทุน (%)
(7)</t>
  </si>
  <si>
    <t>๑. ให้ระบุชื่อผู้ออก / คู่สัญญาที่เกิดจากธุรกรรมการลงทุน เฉพาะที่เป็นนิติบุคคลเท่านั้น</t>
  </si>
  <si>
    <t xml:space="preserve">๓. กรณีนิติบุคคลรายใดรายหนึ่ง สามารถจัดในประเภทผู้ออก/คู่สัญญาในกลุ่ม C ได้มากกว่า 1 ประเภท ให้เลือกกลุ่มใดหนึ่งกลุ่มหนึ่ง เช่น ปตท. สามารถจัดอยู่ในกลุ่ม  C3 และ C4  ให้จัดอยู่ในกลุ่มใดกลุ่มหนึ่ง ( C3 หรือ C4 ) </t>
  </si>
  <si>
    <t>๔. ชื่อประเทศ หมายถึง ประเทศที่ผู้ออก/คู่สัญญาจดทะเบียนจัดตั้ง ทั้งนี้ ยกเว้นสาขา ให้อ้างอิงบริษัทแม่ เช่น ธนาคารกรุงเทพ สาขาฮ่องกง ให้ถือว่าผู้ออกเป็นประเทศไทย</t>
  </si>
  <si>
    <t>๕. อันดับความน่าเชื่อถือ หมายถึง อันดับความน่าเชื่อถือของตราสารหนี้ ทั้งนี้ ในกรณีที่ชื่อผู้ออก/คู่สัญญา ประเภท C5  แต่บริษัทมิได้ลงทุนในตราสารหนี้ของบริษัทจำกัดรายนั้น ให้กรอกอันดับความน่าเชื่อถือของตราสารหนี้ที่บริษัทจำกัดรายนั้นได้รับ หรืออันดับความน่าเชื่อถือของบริษัทนั้นๆ ทั้งนี้ในกรณีที่เป็นรัฐบาล ธนาคารแห่งประเทศไทย หรือกองทุนรวมให้เว้นว่าง</t>
  </si>
  <si>
    <t>เอกสารแนบ 3: รายงานข้อมูลสินเชื่อเพื่อที่อยู่อาศัย</t>
  </si>
  <si>
    <t>รายการ (1)</t>
  </si>
  <si>
    <t>จำนวนผู้กู้ (ราย) (2)</t>
  </si>
  <si>
    <t>จำนวนเงิน (บาท) (3)</t>
  </si>
  <si>
    <t>จำนวนผู้กู้ (ราย) (4)</t>
  </si>
  <si>
    <t>จำนวนเงิน (บาท) (5)</t>
  </si>
  <si>
    <t>หมายเหตุ (6)</t>
  </si>
  <si>
    <t>1. เงินให้กู้แก่ผู้ประกอบการเพื่อพัฒนาโครงการคงค้าง</t>
  </si>
  <si>
    <t>1.1 การจัดสรรที่ดินและบ้านอยู่อาศัย</t>
  </si>
  <si>
    <t>1.2 การจัดสร้างคอนโดมิเนียมอยู่อาศัย/แฟลตให้เช่า</t>
  </si>
  <si>
    <t>1.3 การจัดสร้างอาคารพาณิชย์</t>
  </si>
  <si>
    <t>2. เงินให้กู้แก่บุคคลทั่วไปคงค้าง</t>
  </si>
  <si>
    <t>รวมเงินให้กู้เพื่ออยู่อาศัยคงค้าง</t>
  </si>
  <si>
    <t>รวมเงินให้กู้แก่บุคคลทั่วไประหว่างงวด</t>
  </si>
  <si>
    <t>2. การตั้งชื่อไฟล์: ปี เดือน_รหัสบริษัท เช่น 2567 01_XXXX</t>
  </si>
  <si>
    <t>เอกสารแนบ 4: รายงานการลงทุนในกิจการเงินร่วมลงทุน</t>
  </si>
  <si>
    <t xml:space="preserve">ลำดับ
</t>
  </si>
  <si>
    <t>ชื่อกองทุน / กองทรัสต์ / บริษัท (1)</t>
  </si>
  <si>
    <t>ผู้จัดการกองทุน / กองทรัสต์ (2)</t>
  </si>
  <si>
    <t>ประเภท
กองทุน (3)</t>
  </si>
  <si>
    <t>วันที่จัดตั้ง
กองทุน (4)</t>
  </si>
  <si>
    <t>วันที่ลงทุน (5)</t>
  </si>
  <si>
    <t>ลงทุนโดยตรง (6)</t>
  </si>
  <si>
    <t>ลงทุนผ่านหน่วยลงทุน (7)</t>
  </si>
  <si>
    <t>จำนวนหน่วย (8)</t>
  </si>
  <si>
    <t>% ที่ออกจำหน่าย
ทั้งหมด (9)</t>
  </si>
  <si>
    <t>มูลค่าสินทรัพย์
สุทธิ (NAV) (10)</t>
  </si>
  <si>
    <t>เงินปันผลรับ (11)</t>
  </si>
  <si>
    <t>กระแสเงินสดรับ (12)</t>
  </si>
  <si>
    <t>วันที่ขาย (13)</t>
  </si>
  <si>
    <t>มูลค่าขาย (14)</t>
  </si>
  <si>
    <t>กำไร (ขาดทุน)
จากการขาย (15)</t>
  </si>
  <si>
    <t>หมายเหตุ (16)</t>
  </si>
  <si>
    <t>1. ประเภทกองทุน เลือกจากรายการระหว่าง 1) Closed-Ended  หรือ 2) Opened-Ended</t>
  </si>
  <si>
    <t>2. รูปแบบการใส่วันที่ ใส่จากสูตร DATE(ปี ค.ศ.,เดือน,วันที่)</t>
  </si>
  <si>
    <t>3. จำนวนเงินลงทุน ให้ใส่จำนวนเงินที่บริษัทลงทุน (Value At Cost)</t>
  </si>
  <si>
    <t>4. เงินปันผลรับ นับสะสมตั้งแต่ลงทุนในกิจการเงินร่วมลงทุนนั้น ๆ โดยใช้หลักเกณฑ์คงค้าง (Accrual Basis)</t>
  </si>
  <si>
    <t>5. กำไร (ขาดทุน) จากการขาย นับสะสมตั้งแต่ลงทุนในกิจการเงินร่วมลงทุนนั้น ๆ ทั้งนี้ เป็นไปตามนโยบายการบัญชีที่บริษัทเลือกใช้ เช่น FIFO, Average Cost ฯลฯ</t>
  </si>
  <si>
    <t>6. การลงทุนแต่ละครั้ง ให้บันทึกข้อมูลเป็นรายการใหม่ ทั้งนี้ สามารถรวมเงินปันผลรับ กระแสเงินสดรับ หรือกำไร (ขาดทุน) จากการจำหน่ายเงินลงทุนที่เกิดขึ้นในคราวเดียวกันเป็นรายการเดียวได้</t>
  </si>
  <si>
    <t>7. กระแสเงินสดรับ เป็นรายการอื่นใดที่ไม่ใช่เงินปันผลรับ หรือการขายเงินลงทุน เช่น เงินจ่ายคืนจากการลดทุน เงินจ่ายคืนจากการชำระบัญชี เป็นต้น</t>
  </si>
  <si>
    <t>8. การตั้งชื่อไฟล์: ปี เดือน_รหัสบริษัท เช่น 2567 01_XXXX</t>
  </si>
  <si>
    <t>9. การตั้งชื่อแผ่นงาน (sheet) 'เอกสารแนบ 4'</t>
  </si>
  <si>
    <t>เอกสารแนบ 5: รายงานแสดงรายละเอียดการลงทุนของกิจการเงินร่วมลงทุน</t>
  </si>
  <si>
    <t>รายชื่อหลักทรัพย์ (3)</t>
  </si>
  <si>
    <t>ประเภทอุตสาหกรรม (4)</t>
  </si>
  <si>
    <t>ประเทศ (5)</t>
  </si>
  <si>
    <t>% การลงทุน (6)</t>
  </si>
  <si>
    <t xml:space="preserve">1. รายชื่อหลักทรัพย์ หมายถึง บริษัท / หลักทรัพย์ ที่กองทุนรวม กองทรัสต์ หริอบริษัทที่ประกอบธุรกิจ PE ลงทุน / เข้าซื้อกิจการ </t>
  </si>
  <si>
    <t xml:space="preserve">2. % การลงทุน หมายถึง ร้อยละของกิจการที่ PE เข้าลงทุน ต่อมูลค่ากองทุน PE หรือนิติบุคคลที่ประกอบธุรกิจ PE </t>
  </si>
  <si>
    <t>3. รายการหมายเหตุ ให้ใส่วันที่ที่มีการเผยแพร่รายละเอียดการลงทุนของกอง PE ที่บริษัทใช้ในการกรอกข้อมูล</t>
  </si>
  <si>
    <t>4. กรณี Fund of Fund ให้กรอกเฉพาะชื่อกองทุนที่กอง PE นั้นลงทุน โดยไม่ต้องกรอกประเภทอุตสาหกรรม ทั้งนี้ ในหัวข้อ 'ประเทศ' ให้กรอกว่ากองทุนนั้นจัดตั้งในประเทศใด</t>
  </si>
  <si>
    <t>5. การตั้งชื่อไฟล์: ปี เดือน_รหัสบริษัท เช่น 2567 01_XXXX</t>
  </si>
  <si>
    <t>6. การตั้งชื่อแผ่นงาน (sheet) 'เอกสารแนบ 5'</t>
  </si>
  <si>
    <t>เอกสารแนบ 6: รายงานการคำนวณผลตอบแทนจากการลงทุนและการประกอบธุรกิจอื่น</t>
  </si>
  <si>
    <t>มูลค่าสินทรัพย์ (2)</t>
  </si>
  <si>
    <t>ดอกเบี้ยรับ / เงินปันผลรับ (3)</t>
  </si>
  <si>
    <t>รายได้ค่าเช่า / อื่น ๆ (4)</t>
  </si>
  <si>
    <t>กำไร (ขาดทุน) จาก
การขายสินทรัพย์ (5)</t>
  </si>
  <si>
    <t>1.1.1 เงินฝากสถาบันการเงินและธนาคารที่มีกฎหมายเฉพาะจัดตั้งในประเทศ</t>
  </si>
  <si>
    <t>1.1.2 ตราสารหนี้ภาครัฐไทย</t>
  </si>
  <si>
    <t xml:space="preserve">1.1.3 ตราสารหนี้ภาคเอกชนไทย </t>
  </si>
  <si>
    <t>ก) ตราสารหนี้ไม่ด้อยสิทธิ์</t>
  </si>
  <si>
    <t>ข) ตราสารหนี้ด้อยสิทธิ์</t>
  </si>
  <si>
    <t>1.1.4 ตราสารทุน (เพื่อการลงทุน) ในประเทศ</t>
  </si>
  <si>
    <t>ก) จดทะเบียนในตลาดหลักทรัพย์ในประเทศ</t>
  </si>
  <si>
    <t>ข) ไม่ได้จดทะเบียนในตลาดหลักทรัพย์ในประเทศ</t>
  </si>
  <si>
    <t>1.1.5 หน่วยลงทุนที่จดทะเบียนจัดตั้งในประเทศไทย</t>
  </si>
  <si>
    <t>ก)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</si>
  <si>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>ข) หน่วยลงทุนของกองทุนรวมและกองทรัสต์นอกเหนือจากข้อ 1.1.5 ก) และข้อ 1.1.9</t>
  </si>
  <si>
    <t>1.1.6 สัญญาซื้อขายล่วงหน้า</t>
  </si>
  <si>
    <t>1.1.7 การให้กู้ยืมในประเทศ</t>
  </si>
  <si>
    <t>ก) การให้กู้ยืมแก่พนักงานของบริษัท</t>
  </si>
  <si>
    <t>ข) การให้กู้ยืมแก่บุคคลทั่วไป กรณีสินเชื่อเพื่อที่อยู่อาศัย</t>
  </si>
  <si>
    <t>ค) การให้กู้ยืมแก่บุคคลทั่วไป กรณีทั่วไป (ไม่นับรวมข้อ 1.1.7 ข))</t>
  </si>
  <si>
    <t>ง) การให้กู้ยืมแก่นิติบุคคล</t>
  </si>
  <si>
    <t>จ) การให้เช่าซื้อรถ</t>
  </si>
  <si>
    <t>ฉ) การให้กู้ยืมโดยมีกรมธรรม์เป็นประกัน</t>
  </si>
  <si>
    <t>1.1.8 การรรับอาวัลตั๋วเงินและการออกหนังสือค้ำประกันเพื่อเป็นหลักประกันการปฏิบัติตามสัญญาของโครงการต่าง ๆ</t>
  </si>
  <si>
    <t>1.1.9 กิจการเงินร่วมลงทุนในประเทศ</t>
  </si>
  <si>
    <t>1.2.1 เงินฝากธนาคารต่างประเทศ</t>
  </si>
  <si>
    <t xml:space="preserve">1.2.2 ตราสารหนี้ต่างประเทศ </t>
  </si>
  <si>
    <t xml:space="preserve">1.2.3 ตราสารทุนในต่างประเทศ </t>
  </si>
  <si>
    <t>ก) จดทะเบียนในตลาดหลักทรัพย์</t>
  </si>
  <si>
    <t>ข) ไม่ได้จดทะเบียนในตลาดหลักทรัพย์</t>
  </si>
  <si>
    <t>1.2.4 หน่วยลงทุนที่จดทะเบียนจัดตั้งในต่างประเทศ</t>
  </si>
  <si>
    <t>ก)  หน่วยลงทุนของกองทุนรวมโครงสร้างพื้นฐาน หน่วยลงทุนของกองทุนรวมอสังหาริมทรัพย์ ใบทรัสต์ของกองทรัสต์เพื่อการลงทุนในโครงสร้างพื้นฐาน และใบทรัสต์ของกองทรัสต์เพื่อการลงทุนในอสังหาริมทรัพย์</t>
  </si>
  <si>
    <t>ข) หน่วยลงทุนของกองทุนรวมและกองทรัสต์นอกเหนือจากข้อ 1.2.4 ก) และข้อ 1.2.5</t>
  </si>
  <si>
    <t>1.2.5 กิจการเงินร่วมลงทุนในต่างประเทศ</t>
  </si>
  <si>
    <t>2.1.1 ให้เช่าอสังหาริมทรัพย์</t>
  </si>
  <si>
    <t>2.1.2 โครงการพัฒนาอสังหาริมทรัพย์</t>
  </si>
  <si>
    <t>2.2 การประกอบธุรกิจให้บริการด้านงานสนับสนุนแก่บุคคลอื่น</t>
  </si>
  <si>
    <t>2.3.1 นิติบุคลที่ได้รับใบอนุญาตประกอบธุรกิจประกันภัย หรือ ประกอบธุรกิจหลักในการถือหุ้นในบริษัทประกันภัยต่างประเทศ</t>
  </si>
  <si>
    <t>2.3.2 บริษัทจำกัดที่จัดตั้งขึ้นเพื่อประกอบกิจการอันเป็นประโยชน์ต่อธุรกิจประกันภัยโดยส่วนรวม</t>
  </si>
  <si>
    <t>2.3.3 บริษัทจำกัดที่ได้รับใบอนุญาตเป็นนายหน้าประกันภัย</t>
  </si>
  <si>
    <t>2.3.4 การประกอบธุรกิจหลักทรัพย์ประเภทจัดการกองทุน</t>
  </si>
  <si>
    <t>2.3.5 บริษัทประกันภัย โดยมีวัตถุประสงค์เพื่อการแก้ไขฐานะการเงินหรือการดำเนินการของกิจการ</t>
  </si>
  <si>
    <t>2.3.6 กิจการสถานพยาบาลในประเทศไทย</t>
  </si>
  <si>
    <t>2.3.7 กิจการการดูแลผู้สูงอายุและผู้มีภาวะพึ่งพิงในประเทศไทย</t>
  </si>
  <si>
    <t>2.3.8 กิจการที่ประกอบธุรกิจเทคโนโลยีที่เป็นประโยชน์ต่อธุรกิจประกันภัย</t>
  </si>
  <si>
    <t>รวมรายได้จากการลงทุน</t>
  </si>
  <si>
    <t>2. ไม่ใช้หลักการ look thorugh ในส่วนของการลงทุนในหน่วยลงทุนของกองทุน หรือ ใบทรัสต์ของกองทรัสต์</t>
  </si>
  <si>
    <t>3. ดอกเบี้ยรับ / เงินปันผลรับที่เกิดขึ้นระหว่างปีที่รายงานข้อมูล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 (Accrual Basis)</t>
  </si>
  <si>
    <t>4. กำไร (ขาดทุน) จากการขายสินทรัพย์ลงทุนที่เกิดขึ้นระหว่างปีที่รายงานข้อมูล (มูลค่าสะสมตั้งแต่วันที่ 1 มกราคมของปีที่รายงาน ถึงงวดที่รายงานข้อมูล) ให้ใช้เกณฑ์คงค้าง (Accrual Basis)</t>
  </si>
  <si>
    <t>5. กรณีที่เป็นรายได้รับจากการให้เช่าอสังหาริมทรัพย์ โครงการพัฒนาอสังหาริมทรัพย์ หรือการประกอบธุรกิจให้บริการสนับสนุนแก่บุคคลอื่น ให้กรอกข้อมูลในช่อง 'รายได้ค่าเช่า / อื่น ๆ'</t>
  </si>
  <si>
    <t>6. ดอกเบี้ยรับ / เงินปันผลรับ รายได้ค่าเช่า / อื่น ๆ หรือกำไร (ขาดทุน) จากการขายสินทรัพย์ เป็นรายการก่อนหักภาษี</t>
  </si>
  <si>
    <t>7. การตั้งชื่อไฟล์: ปี เดือน_รหัสบริษัท เช่น 2567 01_XXXX</t>
  </si>
  <si>
    <t>8. การตั้งชื่อแผ่นงาน (sheet) 'เอกสารแนบ 6'</t>
  </si>
  <si>
    <t>*กรณีที่บริษัทรายงานเมื่อเกิดธุรกรรม/กิจกรรมเกินกว่า 3 วัน ขอให้บริษัทชี้แจงเหตุผลที่แสดงให้เห็นว่าบริษัทได้ดำเนินการรายงานโดยเร็วที่สุดแล้ว</t>
  </si>
  <si>
    <r>
      <t>1. การลงทุนในประเทศ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1.1 ถึง 1.17)</t>
    </r>
  </si>
  <si>
    <r>
      <t>1.3 ตราสารหนี้ภาคเอกชน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1.3.1 ถึง 1.3.4)</t>
    </r>
  </si>
  <si>
    <r>
      <t>1.3.1 ตราสารหนี้ภาคเอกชนไทย (</t>
    </r>
    <r>
      <rPr>
        <u/>
        <sz val="14"/>
        <rFont val="TH SarabunIT๙"/>
        <family val="2"/>
      </rPr>
      <t>ไม่นับรวม</t>
    </r>
    <r>
      <rPr>
        <sz val="14"/>
        <rFont val="TH SarabunIT๙"/>
        <family val="2"/>
      </rPr>
      <t>ข้อ 1.3.2, 1.3.3 และ 1.3.4)</t>
    </r>
  </si>
  <si>
    <r>
      <t>1.4 ตราสารทุนเพื่อการลงทุน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1.7.1 ถึง 1.7.2)</t>
    </r>
  </si>
  <si>
    <r>
      <t>2. การลงทุนต่างประเทศ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2.1 ถึง 2.8)</t>
    </r>
  </si>
  <si>
    <r>
      <t>2.2 ตราสารหนี้ต่างประเทศ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2.2.1 ถึง 2.2.4)</t>
    </r>
  </si>
  <si>
    <r>
      <t>2.2.1 ตราสารหนี้ต่างประเทศ (</t>
    </r>
    <r>
      <rPr>
        <u/>
        <sz val="14"/>
        <rFont val="TH SarabunIT๙"/>
        <family val="2"/>
      </rPr>
      <t>ไม่นับรวม</t>
    </r>
    <r>
      <rPr>
        <sz val="14"/>
        <rFont val="TH SarabunIT๙"/>
        <family val="2"/>
      </rPr>
      <t>ตราสารหนี้ ตามข้อ 2.2.2, 2.2.3 และ 2.2.4)</t>
    </r>
  </si>
  <si>
    <r>
      <t>2.3 ตราสารทุนต่างประเทศ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2.3.1 ถึง 2.3.2)</t>
    </r>
  </si>
  <si>
    <r>
      <t>3. สินทรัพย์ลงทุนอื่น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3.1 ถึง 3.6)</t>
    </r>
  </si>
  <si>
    <r>
      <t xml:space="preserve">4. 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ตราสารทุนในและต่างประเทศ </t>
    </r>
  </si>
  <si>
    <r>
      <t xml:space="preserve">5. 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>หน่วยลงทุนของกองทุนรวมอสังหาริมทรัพย์ ใบทรัสต์ของกองทรัสต์เพื่อการลงทุนในอสังหาริมทรัพย์ หน่วยลงทุนของกองทุนรวมโครงสร้างพื้นฐาน ใบทรัสต์ของกองทรัสต์เพื่อการลงทุนในโครงสร้างพื้นฐานที่จดทะเบียนจัดตั้งในประเทศไทยและต่างประเทศ</t>
    </r>
  </si>
  <si>
    <r>
      <rPr>
        <b/>
        <sz val="14"/>
        <rFont val="TH SarabunIT๙"/>
        <family val="2"/>
      </rPr>
      <t>ชื่อผู้จัดทำ:</t>
    </r>
    <r>
      <rPr>
        <sz val="14"/>
        <rFont val="TH SarabunIT๙"/>
        <family val="2"/>
      </rPr>
      <t xml:space="preserve"> </t>
    </r>
  </si>
  <si>
    <r>
      <rPr>
        <b/>
        <sz val="14"/>
        <rFont val="TH SarabunIT๙"/>
        <family val="2"/>
      </rPr>
      <t>ตำแหน่ง:</t>
    </r>
    <r>
      <rPr>
        <sz val="14"/>
        <rFont val="TH SarabunIT๙"/>
        <family val="2"/>
      </rPr>
      <t xml:space="preserve"> </t>
    </r>
  </si>
  <si>
    <r>
      <rPr>
        <b/>
        <sz val="14"/>
        <rFont val="TH SarabunIT๙"/>
        <family val="2"/>
      </rPr>
      <t>โทร.:</t>
    </r>
    <r>
      <rPr>
        <sz val="14"/>
        <rFont val="TH SarabunIT๙"/>
        <family val="2"/>
      </rPr>
      <t xml:space="preserve"> </t>
    </r>
  </si>
  <si>
    <t>เอกสารแนบ 2 : รายงานการคำนวณสัดส่วนการลงทุนตามผู้ออกหลักทรัพย์และคู่สัญญา (20 อันดับแรก)</t>
  </si>
  <si>
    <r>
      <rPr>
        <b/>
        <sz val="14"/>
        <color rgb="FF000000"/>
        <rFont val="TH SarabunIT๙"/>
        <family val="2"/>
      </rPr>
      <t>ผู้จัดทำ:</t>
    </r>
    <r>
      <rPr>
        <sz val="14"/>
        <color rgb="FF000000"/>
        <rFont val="TH SarabunIT๙"/>
        <family val="2"/>
      </rPr>
      <t xml:space="preserve"> </t>
    </r>
  </si>
  <si>
    <r>
      <rPr>
        <b/>
        <sz val="14"/>
        <color rgb="FF000000"/>
        <rFont val="TH SarabunIT๙"/>
        <family val="2"/>
      </rPr>
      <t>ตำแหน่ง:</t>
    </r>
    <r>
      <rPr>
        <sz val="14"/>
        <color rgb="FF000000"/>
        <rFont val="TH SarabunIT๙"/>
        <family val="2"/>
      </rPr>
      <t xml:space="preserve"> </t>
    </r>
  </si>
  <si>
    <r>
      <rPr>
        <b/>
        <sz val="14"/>
        <color rgb="FF000000"/>
        <rFont val="TH SarabunIT๙"/>
        <family val="2"/>
      </rPr>
      <t>โทร.:</t>
    </r>
    <r>
      <rPr>
        <sz val="14"/>
        <color rgb="FF000000"/>
        <rFont val="TH SarabunIT๙"/>
        <family val="2"/>
      </rPr>
      <t xml:space="preserve"> </t>
    </r>
  </si>
  <si>
    <r>
      <rPr>
        <b/>
        <sz val="14"/>
        <color rgb="FF000000"/>
        <rFont val="TH SarabunIT๙"/>
        <family val="2"/>
      </rPr>
      <t>อีเมล:</t>
    </r>
    <r>
      <rPr>
        <sz val="14"/>
        <color rgb="FF000000"/>
        <rFont val="TH SarabunIT๙"/>
        <family val="2"/>
      </rPr>
      <t xml:space="preserve"> </t>
    </r>
  </si>
  <si>
    <r>
      <t>1. การลงทุนในสินทรัพย์ทางการเงิน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1.1 ถึง 1.2)</t>
    </r>
  </si>
  <si>
    <r>
      <t>1.1 การลงทุนในประเทศ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1.1.1 ถึง 1.1.9)</t>
    </r>
  </si>
  <si>
    <r>
      <t>1.2 การลงทุนต่างประเทศ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1.2.1 ถึง 1.2.5)</t>
    </r>
  </si>
  <si>
    <r>
      <t>2. การประกอบธุรกิจอื่น (ผล</t>
    </r>
    <r>
      <rPr>
        <b/>
        <u/>
        <sz val="14"/>
        <rFont val="TH SarabunIT๙"/>
        <family val="2"/>
      </rPr>
      <t>รวม</t>
    </r>
    <r>
      <rPr>
        <b/>
        <sz val="14"/>
        <rFont val="TH SarabunIT๙"/>
        <family val="2"/>
      </rPr>
      <t xml:space="preserve"> 2.1 ถึง 2.3)</t>
    </r>
  </si>
  <si>
    <r>
      <t>2.1 การประกอบธุรกิจเกี่ยวกับอสังหาริมทรัพย์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2.1.1 ถึง 2.1.2)</t>
    </r>
  </si>
  <si>
    <r>
      <t>2.3 การถือตราสารทุนเพื่อวัตถุประสงค์ในการประกอบธุรกิจอื่น (ผล</t>
    </r>
    <r>
      <rPr>
        <u/>
        <sz val="14"/>
        <rFont val="TH SarabunIT๙"/>
        <family val="2"/>
      </rPr>
      <t>รวม</t>
    </r>
    <r>
      <rPr>
        <sz val="14"/>
        <rFont val="TH SarabunIT๙"/>
        <family val="2"/>
      </rPr>
      <t xml:space="preserve"> 2.3.1 ถึง 2.3.8)</t>
    </r>
  </si>
  <si>
    <t>เอกสารแนบ 7 :แบบรายงานฐานะการลงทุนในกิจการที่มีความเชื่อมโยงกับบริษัท</t>
  </si>
  <si>
    <t>เอกสารแนบ 8 : แบบรายงานการลงทุนในนิติบุคคลอื่นระหว่างบริษัทและนิติบุคคลที่มีบริษัทเป็นบริษัทแม่</t>
  </si>
  <si>
    <t>เอกสารแนบ 9 : รายงานการถือตราสารทุนเพื่อวัตถุประสงค์ในการประกอบธุรกิจอื่นของบริษัทประกันภัย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</si>
</sst>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[$-1070000]d/mm/yyyy;@"/>
    <numFmt numFmtId="167" formatCode="[$-1070000]d/m/yy;@"/>
  </numFmts>
  <fonts count="4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ahoma"/>
      <family val="2"/>
    </font>
    <font>
      <sz val="16"/>
      <name val="TH Sarabun New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10"/>
      <name val="Arial"/>
      <family val="2"/>
    </font>
    <font>
      <u/>
      <sz val="16"/>
      <color theme="1"/>
      <name val="TH SarabunIT๙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b/>
      <u/>
      <sz val="16"/>
      <color theme="1"/>
      <name val="TH SarabunIT๙"/>
      <family val="2"/>
    </font>
    <font>
      <sz val="11"/>
      <color rgb="FF3F3F7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2"/>
      <name val="TH SarabunIT๙"/>
      <family val="2"/>
    </font>
    <font>
      <sz val="12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4"/>
      <color rgb="FF3F3F76"/>
      <name val="TH SarabunIT๙"/>
      <family val="2"/>
    </font>
    <font>
      <b/>
      <sz val="14"/>
      <color rgb="FFFA7D00"/>
      <name val="TH SarabunIT๙"/>
      <family val="2"/>
    </font>
    <font>
      <b/>
      <u/>
      <sz val="14"/>
      <name val="TH SarabunIT๙"/>
      <family val="2"/>
    </font>
    <font>
      <b/>
      <sz val="14"/>
      <color theme="4" tint="0.39997558519241921"/>
      <name val="TH SarabunIT๙"/>
      <family val="2"/>
    </font>
    <font>
      <b/>
      <sz val="14"/>
      <color theme="1"/>
      <name val="TH SarabunIT๙"/>
      <family val="2"/>
    </font>
    <font>
      <sz val="14"/>
      <color theme="0"/>
      <name val="TH SarabunIT๙"/>
      <family val="2"/>
    </font>
    <font>
      <u/>
      <sz val="14"/>
      <name val="TH SarabunIT๙"/>
      <family val="2"/>
    </font>
    <font>
      <sz val="14"/>
      <color theme="0" tint="-0.14999847407452621"/>
      <name val="TH SarabunIT๙"/>
      <family val="2"/>
    </font>
    <font>
      <b/>
      <sz val="14"/>
      <color theme="9" tint="0.39997558519241921"/>
      <name val="TH SarabunIT๙"/>
      <family val="2"/>
    </font>
    <font>
      <sz val="14"/>
      <color theme="7" tint="0.39997558519241921"/>
      <name val="TH SarabunIT๙"/>
      <family val="2"/>
    </font>
    <font>
      <sz val="14"/>
      <color theme="6" tint="0.39997558519241921"/>
      <name val="TH SarabunIT๙"/>
      <family val="2"/>
    </font>
    <font>
      <sz val="14"/>
      <color theme="9" tint="0.59999389629810485"/>
      <name val="TH SarabunIT๙"/>
      <family val="2"/>
    </font>
    <font>
      <b/>
      <sz val="14"/>
      <color theme="0"/>
      <name val="TH SarabunIT๙"/>
      <family val="2"/>
    </font>
    <font>
      <sz val="14"/>
      <color theme="1"/>
      <name val="TH SarabunIT๙"/>
      <family val="2"/>
    </font>
    <font>
      <b/>
      <u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sz val="14"/>
      <color rgb="FFFF0000"/>
      <name val="TH SarabunIT๙"/>
      <family val="2"/>
    </font>
  </fonts>
  <fills count="31">
    <fill>
      <patternFill patternType="none"/>
    </fill>
    <fill>
      <patternFill patternType="gray125"/>
    </fill>
    <fill>
      <patternFill patternType="solid">
        <fgColor theme="8" tint="0.39997558519241921"/>
        <bgColor rgb="FFF5F5F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F5F5F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9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3F3F3F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rgb="FFBFBFB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1" fillId="12" borderId="14" applyNumberFormat="0" applyFont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0" borderId="0"/>
    <xf numFmtId="0" fontId="22" fillId="10" borderId="12" applyNumberFormat="0" applyAlignment="0" applyProtection="0"/>
    <xf numFmtId="0" fontId="23" fillId="11" borderId="12" applyNumberFormat="0" applyAlignment="0" applyProtection="0"/>
    <xf numFmtId="0" fontId="1" fillId="12" borderId="14" applyNumberFormat="0" applyFont="0" applyAlignment="0" applyProtection="0"/>
    <xf numFmtId="164" fontId="1" fillId="0" borderId="0" applyFont="0" applyFill="0" applyBorder="0" applyAlignment="0" applyProtection="0"/>
  </cellStyleXfs>
  <cellXfs count="4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top" wrapText="1" readingOrder="1"/>
    </xf>
    <xf numFmtId="0" fontId="5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right" vertical="center" wrapText="1" readingOrder="1"/>
    </xf>
    <xf numFmtId="0" fontId="4" fillId="2" borderId="9" xfId="0" applyFont="1" applyFill="1" applyBorder="1" applyAlignment="1">
      <alignment horizontal="center" vertical="top" wrapText="1" readingOrder="1"/>
    </xf>
    <xf numFmtId="0" fontId="4" fillId="2" borderId="6" xfId="0" applyFont="1" applyFill="1" applyBorder="1" applyAlignment="1">
      <alignment horizontal="center" vertical="top" wrapText="1" readingOrder="1"/>
    </xf>
    <xf numFmtId="0" fontId="7" fillId="3" borderId="9" xfId="0" applyFont="1" applyFill="1" applyBorder="1" applyAlignment="1">
      <alignment vertical="top"/>
    </xf>
    <xf numFmtId="0" fontId="4" fillId="0" borderId="9" xfId="0" applyFont="1" applyBorder="1" applyAlignment="1">
      <alignment horizontal="center" vertical="center" wrapText="1" readingOrder="1"/>
    </xf>
    <xf numFmtId="0" fontId="7" fillId="4" borderId="9" xfId="0" applyFont="1" applyFill="1" applyBorder="1" applyAlignment="1">
      <alignment vertical="top"/>
    </xf>
    <xf numFmtId="0" fontId="5" fillId="0" borderId="9" xfId="0" applyFont="1" applyBorder="1" applyAlignment="1">
      <alignment horizontal="center" vertical="center" wrapText="1" readingOrder="1"/>
    </xf>
    <xf numFmtId="0" fontId="7" fillId="3" borderId="9" xfId="0" applyFont="1" applyFill="1" applyBorder="1" applyAlignment="1">
      <alignment horizontal="center" vertical="top"/>
    </xf>
    <xf numFmtId="0" fontId="9" fillId="5" borderId="9" xfId="0" applyFont="1" applyFill="1" applyBorder="1" applyAlignment="1">
      <alignment vertical="top" wrapText="1"/>
    </xf>
    <xf numFmtId="0" fontId="11" fillId="3" borderId="9" xfId="0" applyFont="1" applyFill="1" applyBorder="1" applyAlignment="1">
      <alignment vertical="top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left" vertical="top" readingOrder="1"/>
    </xf>
    <xf numFmtId="0" fontId="4" fillId="0" borderId="9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wrapText="1" readingOrder="1"/>
    </xf>
    <xf numFmtId="0" fontId="4" fillId="0" borderId="10" xfId="0" applyFont="1" applyBorder="1" applyAlignment="1">
      <alignment horizontal="center" wrapText="1" readingOrder="1"/>
    </xf>
    <xf numFmtId="0" fontId="11" fillId="0" borderId="0" xfId="0" applyFont="1"/>
    <xf numFmtId="0" fontId="11" fillId="0" borderId="9" xfId="0" applyFont="1" applyBorder="1"/>
    <xf numFmtId="0" fontId="11" fillId="0" borderId="0" xfId="0" applyFont="1" applyAlignment="1">
      <alignment vertical="top"/>
    </xf>
    <xf numFmtId="0" fontId="4" fillId="2" borderId="6" xfId="0" applyFont="1" applyFill="1" applyBorder="1" applyAlignment="1">
      <alignment horizontal="center" wrapText="1" readingOrder="1"/>
    </xf>
    <xf numFmtId="0" fontId="9" fillId="5" borderId="9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vertical="top" wrapText="1" readingOrder="1"/>
    </xf>
    <xf numFmtId="0" fontId="11" fillId="10" borderId="12" xfId="3" applyFont="1" applyAlignment="1" applyProtection="1">
      <alignment vertical="top"/>
      <protection locked="0"/>
    </xf>
    <xf numFmtId="0" fontId="10" fillId="0" borderId="0" xfId="0" applyFont="1" applyAlignment="1">
      <alignment vertical="top" wrapText="1"/>
    </xf>
    <xf numFmtId="166" fontId="11" fillId="12" borderId="14" xfId="6" applyNumberFormat="1" applyFont="1" applyAlignment="1" applyProtection="1">
      <alignment horizontal="left" vertical="top"/>
      <protection locked="0"/>
    </xf>
    <xf numFmtId="0" fontId="10" fillId="0" borderId="0" xfId="0" applyFont="1" applyAlignment="1">
      <alignment horizontal="left" vertical="top" wrapText="1" readingOrder="1"/>
    </xf>
    <xf numFmtId="164" fontId="11" fillId="19" borderId="12" xfId="5" applyNumberFormat="1" applyFont="1" applyFill="1" applyAlignment="1" applyProtection="1">
      <alignment vertical="top" readingOrder="1"/>
    </xf>
    <xf numFmtId="10" fontId="11" fillId="19" borderId="66" xfId="4" applyNumberFormat="1" applyFont="1" applyFill="1" applyBorder="1" applyAlignment="1" applyProtection="1">
      <alignment horizontal="right" vertical="top" readingOrder="1"/>
      <protection locked="0"/>
    </xf>
    <xf numFmtId="0" fontId="10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0" fillId="17" borderId="9" xfId="0" applyFont="1" applyFill="1" applyBorder="1" applyAlignment="1">
      <alignment vertical="top" wrapText="1"/>
    </xf>
    <xf numFmtId="0" fontId="10" fillId="17" borderId="9" xfId="0" applyFont="1" applyFill="1" applyBorder="1"/>
    <xf numFmtId="43" fontId="10" fillId="17" borderId="9" xfId="0" applyNumberFormat="1" applyFont="1" applyFill="1" applyBorder="1"/>
    <xf numFmtId="0" fontId="10" fillId="0" borderId="0" xfId="9" applyFont="1" applyAlignment="1">
      <alignment vertical="top" readingOrder="1"/>
    </xf>
    <xf numFmtId="0" fontId="11" fillId="0" borderId="0" xfId="7" applyFont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13" borderId="7" xfId="0" applyFont="1" applyFill="1" applyBorder="1" applyAlignment="1" applyProtection="1">
      <alignment vertical="center"/>
      <protection locked="0"/>
    </xf>
    <xf numFmtId="14" fontId="11" fillId="13" borderId="4" xfId="0" applyNumberFormat="1" applyFont="1" applyFill="1" applyBorder="1" applyAlignment="1" applyProtection="1">
      <alignment vertical="center"/>
      <protection locked="0"/>
    </xf>
    <xf numFmtId="164" fontId="11" fillId="13" borderId="4" xfId="0" applyNumberFormat="1" applyFont="1" applyFill="1" applyBorder="1" applyAlignment="1" applyProtection="1">
      <alignment vertical="center"/>
      <protection locked="0"/>
    </xf>
    <xf numFmtId="0" fontId="10" fillId="14" borderId="0" xfId="0" applyFont="1" applyFill="1" applyAlignment="1">
      <alignment horizontal="right" vertical="center"/>
    </xf>
    <xf numFmtId="164" fontId="11" fillId="15" borderId="0" xfId="0" applyNumberFormat="1" applyFont="1" applyFill="1" applyAlignment="1">
      <alignment horizontal="right" vertical="center"/>
    </xf>
    <xf numFmtId="164" fontId="10" fillId="14" borderId="0" xfId="0" applyNumberFormat="1" applyFont="1" applyFill="1" applyAlignment="1">
      <alignment horizontal="right" vertical="center"/>
    </xf>
    <xf numFmtId="0" fontId="10" fillId="16" borderId="0" xfId="0" applyFont="1" applyFill="1" applyAlignment="1">
      <alignment horizontal="right" vertical="center"/>
    </xf>
    <xf numFmtId="164" fontId="11" fillId="3" borderId="0" xfId="0" applyNumberFormat="1" applyFont="1" applyFill="1" applyAlignment="1">
      <alignment horizontal="right" vertical="center"/>
    </xf>
    <xf numFmtId="164" fontId="10" fillId="16" borderId="0" xfId="0" applyNumberFormat="1" applyFont="1" applyFill="1" applyAlignment="1">
      <alignment horizontal="right"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0" fillId="0" borderId="16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Continuous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textRotation="90"/>
    </xf>
    <xf numFmtId="0" fontId="11" fillId="0" borderId="9" xfId="0" applyFont="1" applyBorder="1" applyAlignment="1">
      <alignment horizontal="center" textRotation="90" wrapText="1"/>
    </xf>
    <xf numFmtId="0" fontId="11" fillId="17" borderId="3" xfId="0" applyFont="1" applyFill="1" applyBorder="1" applyAlignment="1">
      <alignment horizontal="center" textRotation="90"/>
    </xf>
    <xf numFmtId="0" fontId="10" fillId="0" borderId="20" xfId="0" applyFont="1" applyBorder="1" applyAlignment="1">
      <alignment horizontal="center" vertical="center"/>
    </xf>
    <xf numFmtId="0" fontId="11" fillId="0" borderId="0" xfId="0" applyFont="1" applyAlignment="1">
      <alignment vertical="center" textRotation="9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vertical="center"/>
      <protection locked="0"/>
    </xf>
    <xf numFmtId="49" fontId="11" fillId="0" borderId="23" xfId="0" applyNumberFormat="1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164" fontId="11" fillId="0" borderId="23" xfId="0" applyNumberFormat="1" applyFont="1" applyBorder="1" applyAlignment="1" applyProtection="1">
      <alignment vertical="center"/>
      <protection locked="0"/>
    </xf>
    <xf numFmtId="164" fontId="11" fillId="0" borderId="24" xfId="0" applyNumberFormat="1" applyFont="1" applyBorder="1" applyAlignment="1" applyProtection="1">
      <alignment vertical="center"/>
      <protection locked="0"/>
    </xf>
    <xf numFmtId="164" fontId="11" fillId="0" borderId="25" xfId="0" applyNumberFormat="1" applyFont="1" applyBorder="1" applyAlignment="1" applyProtection="1">
      <alignment vertical="center"/>
      <protection locked="0"/>
    </xf>
    <xf numFmtId="164" fontId="10" fillId="0" borderId="26" xfId="0" applyNumberFormat="1" applyFont="1" applyBorder="1" applyAlignment="1">
      <alignment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vertical="center"/>
      <protection locked="0"/>
    </xf>
    <xf numFmtId="49" fontId="11" fillId="0" borderId="29" xfId="0" applyNumberFormat="1" applyFont="1" applyBorder="1" applyAlignment="1" applyProtection="1">
      <alignment vertical="center"/>
      <protection locked="0"/>
    </xf>
    <xf numFmtId="0" fontId="11" fillId="0" borderId="29" xfId="0" applyFont="1" applyBorder="1" applyAlignment="1" applyProtection="1">
      <alignment vertical="center"/>
      <protection locked="0"/>
    </xf>
    <xf numFmtId="164" fontId="11" fillId="0" borderId="29" xfId="0" applyNumberFormat="1" applyFont="1" applyBorder="1" applyAlignment="1" applyProtection="1">
      <alignment vertical="center"/>
      <protection locked="0"/>
    </xf>
    <xf numFmtId="164" fontId="11" fillId="0" borderId="30" xfId="0" applyNumberFormat="1" applyFont="1" applyBorder="1" applyAlignment="1" applyProtection="1">
      <alignment vertical="center"/>
      <protection locked="0"/>
    </xf>
    <xf numFmtId="164" fontId="11" fillId="0" borderId="31" xfId="0" applyNumberFormat="1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49" fontId="11" fillId="0" borderId="34" xfId="0" applyNumberFormat="1" applyFont="1" applyBorder="1" applyAlignment="1" applyProtection="1">
      <alignment vertical="center"/>
      <protection locked="0"/>
    </xf>
    <xf numFmtId="0" fontId="11" fillId="0" borderId="34" xfId="0" applyFont="1" applyBorder="1" applyAlignment="1" applyProtection="1">
      <alignment vertical="center"/>
      <protection locked="0"/>
    </xf>
    <xf numFmtId="164" fontId="11" fillId="0" borderId="34" xfId="0" applyNumberFormat="1" applyFont="1" applyBorder="1" applyAlignment="1" applyProtection="1">
      <alignment vertical="center"/>
      <protection locked="0"/>
    </xf>
    <xf numFmtId="164" fontId="11" fillId="0" borderId="35" xfId="0" applyNumberFormat="1" applyFont="1" applyBorder="1" applyAlignment="1" applyProtection="1">
      <alignment vertical="center"/>
      <protection locked="0"/>
    </xf>
    <xf numFmtId="164" fontId="11" fillId="0" borderId="36" xfId="0" applyNumberFormat="1" applyFont="1" applyBorder="1" applyAlignment="1" applyProtection="1">
      <alignment vertical="center"/>
      <protection locked="0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164" fontId="10" fillId="0" borderId="38" xfId="0" applyNumberFormat="1" applyFont="1" applyBorder="1" applyAlignment="1">
      <alignment vertical="center"/>
    </xf>
    <xf numFmtId="164" fontId="10" fillId="0" borderId="39" xfId="0" applyNumberFormat="1" applyFont="1" applyBorder="1" applyAlignment="1">
      <alignment vertical="center"/>
    </xf>
    <xf numFmtId="164" fontId="10" fillId="0" borderId="4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textRotation="90"/>
    </xf>
    <xf numFmtId="0" fontId="10" fillId="17" borderId="4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textRotation="90"/>
    </xf>
    <xf numFmtId="0" fontId="11" fillId="0" borderId="23" xfId="0" applyFont="1" applyBorder="1" applyAlignment="1">
      <alignment vertical="center"/>
    </xf>
    <xf numFmtId="0" fontId="11" fillId="0" borderId="45" xfId="0" applyFont="1" applyBorder="1" applyAlignment="1" applyProtection="1">
      <alignment vertical="center"/>
      <protection locked="0"/>
    </xf>
    <xf numFmtId="164" fontId="10" fillId="0" borderId="20" xfId="0" applyNumberFormat="1" applyFont="1" applyBorder="1" applyAlignment="1">
      <alignment vertical="center"/>
    </xf>
    <xf numFmtId="164" fontId="11" fillId="0" borderId="0" xfId="0" applyNumberFormat="1" applyFont="1" applyAlignment="1" applyProtection="1">
      <alignment vertical="center"/>
      <protection locked="0"/>
    </xf>
    <xf numFmtId="0" fontId="11" fillId="0" borderId="29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164" fontId="10" fillId="0" borderId="48" xfId="0" applyNumberFormat="1" applyFont="1" applyBorder="1" applyAlignment="1">
      <alignment vertical="center"/>
    </xf>
    <xf numFmtId="164" fontId="10" fillId="0" borderId="49" xfId="0" applyNumberFormat="1" applyFont="1" applyBorder="1" applyAlignment="1">
      <alignment vertical="center"/>
    </xf>
    <xf numFmtId="164" fontId="11" fillId="0" borderId="50" xfId="0" applyNumberFormat="1" applyFont="1" applyBorder="1" applyAlignment="1">
      <alignment vertical="center"/>
    </xf>
    <xf numFmtId="164" fontId="10" fillId="0" borderId="50" xfId="0" applyNumberFormat="1" applyFont="1" applyBorder="1" applyAlignment="1">
      <alignment vertical="center"/>
    </xf>
    <xf numFmtId="164" fontId="10" fillId="0" borderId="51" xfId="0" applyNumberFormat="1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6" fillId="0" borderId="0" xfId="8" applyFont="1" applyAlignment="1">
      <alignment vertical="center"/>
    </xf>
    <xf numFmtId="0" fontId="16" fillId="0" borderId="0" xfId="8" applyFont="1" applyBorder="1" applyAlignment="1"/>
    <xf numFmtId="0" fontId="11" fillId="0" borderId="44" xfId="0" applyFont="1" applyBorder="1" applyAlignment="1" applyProtection="1">
      <alignment vertical="center"/>
      <protection locked="0"/>
    </xf>
    <xf numFmtId="164" fontId="11" fillId="0" borderId="52" xfId="0" applyNumberFormat="1" applyFont="1" applyBorder="1" applyAlignment="1" applyProtection="1">
      <alignment vertical="center"/>
      <protection locked="0"/>
    </xf>
    <xf numFmtId="164" fontId="10" fillId="0" borderId="53" xfId="0" applyNumberFormat="1" applyFont="1" applyBorder="1" applyAlignment="1">
      <alignment vertical="center"/>
    </xf>
    <xf numFmtId="164" fontId="11" fillId="0" borderId="54" xfId="0" applyNumberFormat="1" applyFont="1" applyBorder="1" applyAlignment="1" applyProtection="1">
      <alignment vertical="center"/>
      <protection locked="0"/>
    </xf>
    <xf numFmtId="164" fontId="10" fillId="0" borderId="55" xfId="0" applyNumberFormat="1" applyFont="1" applyBorder="1" applyAlignment="1">
      <alignment vertical="center"/>
    </xf>
    <xf numFmtId="0" fontId="11" fillId="0" borderId="56" xfId="0" applyFont="1" applyBorder="1" applyAlignment="1" applyProtection="1">
      <alignment vertical="center"/>
      <protection locked="0"/>
    </xf>
    <xf numFmtId="164" fontId="11" fillId="0" borderId="57" xfId="0" applyNumberFormat="1" applyFont="1" applyBorder="1" applyAlignment="1" applyProtection="1">
      <alignment vertical="center"/>
      <protection locked="0"/>
    </xf>
    <xf numFmtId="164" fontId="10" fillId="0" borderId="58" xfId="0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164" fontId="10" fillId="0" borderId="59" xfId="0" applyNumberFormat="1" applyFont="1" applyBorder="1" applyAlignment="1">
      <alignment vertical="center"/>
    </xf>
    <xf numFmtId="0" fontId="11" fillId="18" borderId="60" xfId="0" applyFont="1" applyFill="1" applyBorder="1" applyAlignment="1">
      <alignment horizontal="center" vertical="center" wrapText="1"/>
    </xf>
    <xf numFmtId="164" fontId="11" fillId="0" borderId="61" xfId="0" applyNumberFormat="1" applyFont="1" applyBorder="1" applyAlignment="1" applyProtection="1">
      <alignment vertical="center"/>
      <protection locked="0"/>
    </xf>
    <xf numFmtId="164" fontId="11" fillId="18" borderId="62" xfId="0" applyNumberFormat="1" applyFont="1" applyFill="1" applyBorder="1" applyAlignment="1" applyProtection="1">
      <alignment vertical="center"/>
      <protection locked="0"/>
    </xf>
    <xf numFmtId="164" fontId="11" fillId="18" borderId="63" xfId="0" applyNumberFormat="1" applyFont="1" applyFill="1" applyBorder="1" applyAlignment="1" applyProtection="1">
      <alignment vertical="center"/>
      <protection locked="0"/>
    </xf>
    <xf numFmtId="164" fontId="11" fillId="18" borderId="64" xfId="0" applyNumberFormat="1" applyFont="1" applyFill="1" applyBorder="1" applyAlignment="1" applyProtection="1">
      <alignment vertical="center"/>
      <protection locked="0"/>
    </xf>
    <xf numFmtId="0" fontId="10" fillId="4" borderId="65" xfId="0" applyFont="1" applyFill="1" applyBorder="1" applyAlignment="1">
      <alignment vertical="center"/>
    </xf>
    <xf numFmtId="0" fontId="10" fillId="18" borderId="0" xfId="0" applyFont="1" applyFill="1" applyAlignment="1">
      <alignment vertical="center"/>
    </xf>
    <xf numFmtId="0" fontId="11" fillId="18" borderId="0" xfId="0" applyFont="1" applyFill="1" applyAlignment="1">
      <alignment vertical="center"/>
    </xf>
    <xf numFmtId="165" fontId="11" fillId="18" borderId="0" xfId="0" applyNumberFormat="1" applyFont="1" applyFill="1" applyAlignment="1">
      <alignment vertical="center"/>
    </xf>
    <xf numFmtId="0" fontId="16" fillId="0" borderId="0" xfId="8" applyFont="1" applyAlignment="1"/>
    <xf numFmtId="0" fontId="11" fillId="0" borderId="0" xfId="0" applyFont="1" applyAlignment="1">
      <alignment horizontal="right" vertical="center"/>
    </xf>
    <xf numFmtId="0" fontId="26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right" vertical="top" wrapText="1"/>
    </xf>
    <xf numFmtId="0" fontId="26" fillId="0" borderId="0" xfId="0" applyFont="1" applyAlignment="1">
      <alignment vertical="top" wrapText="1" readingOrder="1"/>
    </xf>
    <xf numFmtId="0" fontId="28" fillId="10" borderId="12" xfId="10" applyFont="1" applyAlignment="1" applyProtection="1">
      <alignment vertical="top" wrapText="1"/>
      <protection locked="0"/>
    </xf>
    <xf numFmtId="49" fontId="27" fillId="12" borderId="14" xfId="6" applyNumberFormat="1" applyFont="1" applyAlignment="1" applyProtection="1">
      <alignment horizontal="left" vertical="top" wrapText="1"/>
      <protection locked="0"/>
    </xf>
    <xf numFmtId="0" fontId="27" fillId="0" borderId="0" xfId="0" applyFont="1" applyAlignment="1">
      <alignment vertical="top" wrapText="1" readingOrder="1"/>
    </xf>
    <xf numFmtId="164" fontId="29" fillId="11" borderId="12" xfId="11" applyNumberFormat="1" applyFont="1" applyAlignment="1" applyProtection="1">
      <alignment vertical="top" wrapText="1" readingOrder="1"/>
    </xf>
    <xf numFmtId="0" fontId="26" fillId="0" borderId="0" xfId="0" applyFont="1" applyAlignment="1">
      <alignment horizontal="left" vertical="top" wrapText="1" readingOrder="1"/>
    </xf>
    <xf numFmtId="164" fontId="29" fillId="11" borderId="12" xfId="11" applyNumberFormat="1" applyFont="1" applyAlignment="1" applyProtection="1">
      <alignment vertical="top" wrapText="1" readingOrder="1"/>
      <protection locked="0"/>
    </xf>
    <xf numFmtId="0" fontId="27" fillId="0" borderId="0" xfId="0" applyFont="1" applyAlignment="1">
      <alignment horizontal="right" vertical="top" wrapText="1" readingOrder="1"/>
    </xf>
    <xf numFmtId="0" fontId="26" fillId="20" borderId="67" xfId="0" applyFont="1" applyFill="1" applyBorder="1" applyAlignment="1">
      <alignment horizontal="center" vertical="top" wrapText="1" readingOrder="1"/>
    </xf>
    <xf numFmtId="0" fontId="26" fillId="20" borderId="68" xfId="0" applyFont="1" applyFill="1" applyBorder="1" applyAlignment="1">
      <alignment horizontal="center" vertical="top" wrapText="1" readingOrder="1"/>
    </xf>
    <xf numFmtId="0" fontId="26" fillId="20" borderId="69" xfId="0" applyFont="1" applyFill="1" applyBorder="1" applyAlignment="1">
      <alignment horizontal="center" vertical="top" wrapText="1" readingOrder="1"/>
    </xf>
    <xf numFmtId="0" fontId="26" fillId="21" borderId="70" xfId="0" applyFont="1" applyFill="1" applyBorder="1" applyAlignment="1">
      <alignment horizontal="left" vertical="top" wrapText="1" readingOrder="1"/>
    </xf>
    <xf numFmtId="164" fontId="31" fillId="21" borderId="71" xfId="0" applyNumberFormat="1" applyFont="1" applyFill="1" applyBorder="1" applyAlignment="1">
      <alignment vertical="top" wrapText="1"/>
    </xf>
    <xf numFmtId="165" fontId="32" fillId="21" borderId="71" xfId="0" applyNumberFormat="1" applyFont="1" applyFill="1" applyBorder="1" applyAlignment="1">
      <alignment horizontal="center" vertical="top" wrapText="1"/>
    </xf>
    <xf numFmtId="165" fontId="31" fillId="21" borderId="71" xfId="0" applyNumberFormat="1" applyFont="1" applyFill="1" applyBorder="1" applyAlignment="1">
      <alignment horizontal="right" vertical="top" wrapText="1"/>
    </xf>
    <xf numFmtId="0" fontId="26" fillId="21" borderId="72" xfId="0" applyFont="1" applyFill="1" applyBorder="1" applyAlignment="1">
      <alignment vertical="top" wrapText="1"/>
    </xf>
    <xf numFmtId="0" fontId="27" fillId="0" borderId="70" xfId="0" applyFont="1" applyBorder="1" applyAlignment="1">
      <alignment horizontal="left" vertical="top" wrapText="1" readingOrder="1"/>
    </xf>
    <xf numFmtId="164" fontId="33" fillId="0" borderId="71" xfId="0" applyNumberFormat="1" applyFont="1" applyBorder="1" applyAlignment="1" applyProtection="1">
      <alignment vertical="top" wrapText="1"/>
      <protection locked="0"/>
    </xf>
    <xf numFmtId="165" fontId="32" fillId="6" borderId="71" xfId="0" applyNumberFormat="1" applyFont="1" applyFill="1" applyBorder="1" applyAlignment="1">
      <alignment horizontal="center" vertical="top" wrapText="1"/>
    </xf>
    <xf numFmtId="165" fontId="33" fillId="0" borderId="71" xfId="1" applyNumberFormat="1" applyFont="1" applyFill="1" applyBorder="1" applyAlignment="1" applyProtection="1">
      <alignment horizontal="right" vertical="top" wrapText="1"/>
    </xf>
    <xf numFmtId="0" fontId="27" fillId="0" borderId="72" xfId="0" applyFont="1" applyBorder="1" applyAlignment="1" applyProtection="1">
      <alignment vertical="top" wrapText="1"/>
      <protection locked="0"/>
    </xf>
    <xf numFmtId="0" fontId="27" fillId="6" borderId="70" xfId="0" applyFont="1" applyFill="1" applyBorder="1" applyAlignment="1">
      <alignment horizontal="left" vertical="top" wrapText="1" readingOrder="1"/>
    </xf>
    <xf numFmtId="164" fontId="35" fillId="6" borderId="71" xfId="0" applyNumberFormat="1" applyFont="1" applyFill="1" applyBorder="1" applyAlignment="1">
      <alignment vertical="top" wrapText="1"/>
    </xf>
    <xf numFmtId="165" fontId="32" fillId="6" borderId="71" xfId="0" applyNumberFormat="1" applyFont="1" applyFill="1" applyBorder="1" applyAlignment="1">
      <alignment horizontal="center" vertical="top" wrapText="1" readingOrder="1"/>
    </xf>
    <xf numFmtId="165" fontId="35" fillId="6" borderId="71" xfId="1" applyNumberFormat="1" applyFont="1" applyFill="1" applyBorder="1" applyAlignment="1" applyProtection="1">
      <alignment horizontal="right" vertical="top" wrapText="1"/>
    </xf>
    <xf numFmtId="0" fontId="27" fillId="6" borderId="72" xfId="0" applyFont="1" applyFill="1" applyBorder="1" applyAlignment="1">
      <alignment vertical="top" wrapText="1"/>
    </xf>
    <xf numFmtId="165" fontId="35" fillId="6" borderId="71" xfId="0" applyNumberFormat="1" applyFont="1" applyFill="1" applyBorder="1" applyAlignment="1">
      <alignment horizontal="right" vertical="top" wrapText="1"/>
    </xf>
    <xf numFmtId="0" fontId="26" fillId="22" borderId="70" xfId="0" applyFont="1" applyFill="1" applyBorder="1" applyAlignment="1">
      <alignment vertical="top" wrapText="1" readingOrder="1"/>
    </xf>
    <xf numFmtId="164" fontId="36" fillId="22" borderId="71" xfId="0" applyNumberFormat="1" applyFont="1" applyFill="1" applyBorder="1" applyAlignment="1">
      <alignment vertical="top" wrapText="1"/>
    </xf>
    <xf numFmtId="165" fontId="32" fillId="22" borderId="71" xfId="0" applyNumberFormat="1" applyFont="1" applyFill="1" applyBorder="1" applyAlignment="1">
      <alignment horizontal="center" vertical="top" wrapText="1"/>
    </xf>
    <xf numFmtId="165" fontId="36" fillId="22" borderId="71" xfId="0" applyNumberFormat="1" applyFont="1" applyFill="1" applyBorder="1" applyAlignment="1">
      <alignment horizontal="right" vertical="top" wrapText="1"/>
    </xf>
    <xf numFmtId="0" fontId="26" fillId="22" borderId="72" xfId="0" applyFont="1" applyFill="1" applyBorder="1" applyAlignment="1">
      <alignment vertical="top" wrapText="1"/>
    </xf>
    <xf numFmtId="0" fontId="26" fillId="16" borderId="70" xfId="0" applyFont="1" applyFill="1" applyBorder="1" applyAlignment="1">
      <alignment vertical="top" wrapText="1" readingOrder="1"/>
    </xf>
    <xf numFmtId="164" fontId="37" fillId="16" borderId="71" xfId="0" applyNumberFormat="1" applyFont="1" applyFill="1" applyBorder="1" applyAlignment="1">
      <alignment vertical="top" wrapText="1"/>
    </xf>
    <xf numFmtId="165" fontId="32" fillId="16" borderId="71" xfId="0" applyNumberFormat="1" applyFont="1" applyFill="1" applyBorder="1" applyAlignment="1">
      <alignment horizontal="center" vertical="top" wrapText="1"/>
    </xf>
    <xf numFmtId="165" fontId="37" fillId="16" borderId="71" xfId="0" applyNumberFormat="1" applyFont="1" applyFill="1" applyBorder="1" applyAlignment="1">
      <alignment horizontal="right" vertical="top" wrapText="1"/>
    </xf>
    <xf numFmtId="0" fontId="27" fillId="16" borderId="72" xfId="0" applyFont="1" applyFill="1" applyBorder="1" applyAlignment="1">
      <alignment vertical="top" wrapText="1"/>
    </xf>
    <xf numFmtId="0" fontId="26" fillId="23" borderId="70" xfId="0" applyFont="1" applyFill="1" applyBorder="1" applyAlignment="1">
      <alignment vertical="top" wrapText="1" readingOrder="1"/>
    </xf>
    <xf numFmtId="164" fontId="38" fillId="23" borderId="71" xfId="0" applyNumberFormat="1" applyFont="1" applyFill="1" applyBorder="1" applyAlignment="1">
      <alignment vertical="top" wrapText="1"/>
    </xf>
    <xf numFmtId="165" fontId="32" fillId="23" borderId="71" xfId="0" applyNumberFormat="1" applyFont="1" applyFill="1" applyBorder="1" applyAlignment="1">
      <alignment horizontal="center" vertical="top" wrapText="1" readingOrder="1"/>
    </xf>
    <xf numFmtId="165" fontId="38" fillId="23" borderId="71" xfId="1" applyNumberFormat="1" applyFont="1" applyFill="1" applyBorder="1" applyAlignment="1" applyProtection="1">
      <alignment horizontal="right" vertical="top" wrapText="1"/>
    </xf>
    <xf numFmtId="0" fontId="27" fillId="23" borderId="72" xfId="0" applyFont="1" applyFill="1" applyBorder="1" applyAlignment="1">
      <alignment vertical="top" wrapText="1"/>
    </xf>
    <xf numFmtId="0" fontId="26" fillId="24" borderId="73" xfId="0" applyFont="1" applyFill="1" applyBorder="1" applyAlignment="1">
      <alignment vertical="top" wrapText="1" readingOrder="1"/>
    </xf>
    <xf numFmtId="164" fontId="39" fillId="24" borderId="74" xfId="0" applyNumberFormat="1" applyFont="1" applyFill="1" applyBorder="1" applyAlignment="1">
      <alignment vertical="top" wrapText="1"/>
    </xf>
    <xf numFmtId="164" fontId="39" fillId="24" borderId="71" xfId="0" applyNumberFormat="1" applyFont="1" applyFill="1" applyBorder="1" applyAlignment="1">
      <alignment vertical="top" wrapText="1"/>
    </xf>
    <xf numFmtId="165" fontId="32" fillId="24" borderId="74" xfId="0" applyNumberFormat="1" applyFont="1" applyFill="1" applyBorder="1" applyAlignment="1">
      <alignment horizontal="center" vertical="top" wrapText="1" readingOrder="1"/>
    </xf>
    <xf numFmtId="165" fontId="39" fillId="24" borderId="74" xfId="1" applyNumberFormat="1" applyFont="1" applyFill="1" applyBorder="1" applyAlignment="1" applyProtection="1">
      <alignment horizontal="right" vertical="top" wrapText="1"/>
    </xf>
    <xf numFmtId="0" fontId="27" fillId="24" borderId="75" xfId="0" applyFont="1" applyFill="1" applyBorder="1" applyAlignment="1">
      <alignment vertical="top" wrapText="1"/>
    </xf>
    <xf numFmtId="0" fontId="26" fillId="25" borderId="76" xfId="0" applyFont="1" applyFill="1" applyBorder="1" applyAlignment="1">
      <alignment horizontal="right" wrapText="1"/>
    </xf>
    <xf numFmtId="164" fontId="27" fillId="0" borderId="71" xfId="0" applyNumberFormat="1" applyFont="1" applyBorder="1" applyAlignment="1" applyProtection="1">
      <alignment wrapText="1"/>
      <protection locked="0"/>
    </xf>
    <xf numFmtId="0" fontId="26" fillId="0" borderId="0" xfId="0" applyFont="1" applyAlignment="1">
      <alignment horizontal="center" vertical="top" wrapText="1"/>
    </xf>
    <xf numFmtId="0" fontId="26" fillId="25" borderId="77" xfId="0" applyFont="1" applyFill="1" applyBorder="1" applyAlignment="1">
      <alignment horizontal="right" vertical="top" wrapText="1"/>
    </xf>
    <xf numFmtId="164" fontId="27" fillId="0" borderId="71" xfId="0" applyNumberFormat="1" applyFont="1" applyBorder="1" applyAlignment="1" applyProtection="1">
      <alignment vertical="top" wrapText="1"/>
      <protection locked="0"/>
    </xf>
    <xf numFmtId="0" fontId="26" fillId="25" borderId="78" xfId="0" applyFont="1" applyFill="1" applyBorder="1" applyAlignment="1">
      <alignment horizontal="right" vertical="top" wrapText="1"/>
    </xf>
    <xf numFmtId="165" fontId="40" fillId="0" borderId="71" xfId="0" applyNumberFormat="1" applyFont="1" applyBorder="1" applyAlignment="1">
      <alignment horizontal="center" vertical="top" wrapText="1"/>
    </xf>
    <xf numFmtId="0" fontId="27" fillId="0" borderId="0" xfId="0" applyFont="1" applyAlignment="1">
      <alignment horizontal="left" vertical="top" wrapText="1" readingOrder="1"/>
    </xf>
    <xf numFmtId="0" fontId="27" fillId="0" borderId="0" xfId="0" applyFont="1" applyAlignment="1" applyProtection="1">
      <alignment vertical="top" wrapText="1"/>
      <protection locked="0"/>
    </xf>
    <xf numFmtId="0" fontId="27" fillId="0" borderId="0" xfId="0" applyFont="1" applyAlignment="1">
      <alignment horizontal="left" vertical="top" wrapText="1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0" fontId="25" fillId="0" borderId="0" xfId="0" applyFont="1" applyAlignment="1">
      <alignment horizontal="right"/>
    </xf>
    <xf numFmtId="0" fontId="24" fillId="0" borderId="0" xfId="0" applyFont="1" applyAlignment="1">
      <alignment horizontal="right" vertical="top" wrapText="1" readingOrder="1"/>
    </xf>
    <xf numFmtId="0" fontId="24" fillId="0" borderId="0" xfId="0" applyFont="1" applyAlignment="1">
      <alignment horizontal="right" vertical="top" readingOrder="1"/>
    </xf>
    <xf numFmtId="0" fontId="25" fillId="0" borderId="0" xfId="0" applyFont="1" applyAlignment="1">
      <alignment vertical="center" readingOrder="1"/>
    </xf>
    <xf numFmtId="0" fontId="25" fillId="0" borderId="0" xfId="0" applyFont="1" applyAlignment="1">
      <alignment horizontal="right" vertical="center" wrapText="1" readingOrder="1"/>
    </xf>
    <xf numFmtId="0" fontId="25" fillId="0" borderId="0" xfId="0" applyFont="1" applyAlignment="1">
      <alignment horizontal="right" vertical="center" readingOrder="1"/>
    </xf>
    <xf numFmtId="0" fontId="24" fillId="7" borderId="9" xfId="0" applyFont="1" applyFill="1" applyBorder="1" applyAlignment="1">
      <alignment horizontal="center" vertical="center" wrapText="1"/>
    </xf>
    <xf numFmtId="0" fontId="25" fillId="0" borderId="9" xfId="2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>
      <alignment horizontal="center"/>
    </xf>
    <xf numFmtId="0" fontId="25" fillId="0" borderId="9" xfId="0" applyFont="1" applyBorder="1" applyAlignment="1">
      <alignment wrapText="1"/>
    </xf>
    <xf numFmtId="0" fontId="25" fillId="0" borderId="9" xfId="0" applyFont="1" applyBorder="1"/>
    <xf numFmtId="9" fontId="25" fillId="0" borderId="9" xfId="0" applyNumberFormat="1" applyFont="1" applyBorder="1"/>
    <xf numFmtId="0" fontId="25" fillId="0" borderId="9" xfId="0" applyFont="1" applyBorder="1" applyAlignment="1">
      <alignment horizontal="left"/>
    </xf>
    <xf numFmtId="0" fontId="25" fillId="0" borderId="0" xfId="0" applyFont="1" applyAlignment="1">
      <alignment vertical="center" wrapText="1" readingOrder="1"/>
    </xf>
    <xf numFmtId="0" fontId="24" fillId="8" borderId="9" xfId="0" applyFont="1" applyFill="1" applyBorder="1" applyAlignment="1">
      <alignment horizontal="center" vertical="center" wrapText="1"/>
    </xf>
    <xf numFmtId="0" fontId="32" fillId="0" borderId="0" xfId="9" applyFont="1"/>
    <xf numFmtId="0" fontId="41" fillId="0" borderId="0" xfId="9" applyFont="1"/>
    <xf numFmtId="0" fontId="41" fillId="0" borderId="0" xfId="9" applyFont="1" applyAlignment="1">
      <alignment horizontal="right"/>
    </xf>
    <xf numFmtId="0" fontId="28" fillId="10" borderId="12" xfId="10" applyFont="1" applyProtection="1">
      <protection locked="0"/>
    </xf>
    <xf numFmtId="0" fontId="32" fillId="12" borderId="14" xfId="12" applyFont="1" applyProtection="1">
      <protection locked="0"/>
    </xf>
    <xf numFmtId="0" fontId="32" fillId="0" borderId="0" xfId="9" applyFont="1" applyAlignment="1">
      <alignment horizontal="center"/>
    </xf>
    <xf numFmtId="0" fontId="32" fillId="0" borderId="7" xfId="9" applyFont="1" applyBorder="1" applyAlignment="1">
      <alignment vertical="center"/>
    </xf>
    <xf numFmtId="0" fontId="26" fillId="25" borderId="67" xfId="9" applyFont="1" applyFill="1" applyBorder="1" applyAlignment="1">
      <alignment horizontal="center" vertical="center"/>
    </xf>
    <xf numFmtId="0" fontId="26" fillId="25" borderId="84" xfId="9" applyFont="1" applyFill="1" applyBorder="1" applyAlignment="1">
      <alignment horizontal="center"/>
    </xf>
    <xf numFmtId="164" fontId="26" fillId="25" borderId="84" xfId="13" applyFont="1" applyFill="1" applyBorder="1" applyAlignment="1" applyProtection="1">
      <alignment horizontal="center"/>
    </xf>
    <xf numFmtId="0" fontId="26" fillId="25" borderId="69" xfId="9" applyFont="1" applyFill="1" applyBorder="1" applyAlignment="1">
      <alignment horizontal="center" vertical="center"/>
    </xf>
    <xf numFmtId="0" fontId="41" fillId="26" borderId="70" xfId="9" applyFont="1" applyFill="1" applyBorder="1"/>
    <xf numFmtId="164" fontId="41" fillId="26" borderId="71" xfId="9" applyNumberFormat="1" applyFont="1" applyFill="1" applyBorder="1"/>
    <xf numFmtId="164" fontId="41" fillId="26" borderId="72" xfId="13" applyFont="1" applyFill="1" applyBorder="1" applyAlignment="1" applyProtection="1"/>
    <xf numFmtId="0" fontId="41" fillId="0" borderId="70" xfId="9" applyFont="1" applyBorder="1" applyAlignment="1">
      <alignment horizontal="left" indent="1"/>
    </xf>
    <xf numFmtId="164" fontId="41" fillId="9" borderId="71" xfId="9" applyNumberFormat="1" applyFont="1" applyFill="1" applyBorder="1" applyAlignment="1" applyProtection="1">
      <alignment vertical="top"/>
      <protection locked="0"/>
    </xf>
    <xf numFmtId="0" fontId="41" fillId="9" borderId="72" xfId="9" applyFont="1" applyFill="1" applyBorder="1" applyAlignment="1" applyProtection="1">
      <alignment vertical="top"/>
      <protection locked="0"/>
    </xf>
    <xf numFmtId="164" fontId="41" fillId="26" borderId="71" xfId="9" applyNumberFormat="1" applyFont="1" applyFill="1" applyBorder="1" applyProtection="1">
      <protection locked="0"/>
    </xf>
    <xf numFmtId="164" fontId="41" fillId="26" borderId="71" xfId="13" applyFont="1" applyFill="1" applyBorder="1" applyAlignment="1" applyProtection="1">
      <protection locked="0"/>
    </xf>
    <xf numFmtId="164" fontId="41" fillId="26" borderId="72" xfId="13" applyFont="1" applyFill="1" applyBorder="1" applyAlignment="1" applyProtection="1">
      <protection locked="0"/>
    </xf>
    <xf numFmtId="0" fontId="42" fillId="27" borderId="70" xfId="9" applyFont="1" applyFill="1" applyBorder="1" applyAlignment="1">
      <alignment horizontal="center"/>
    </xf>
    <xf numFmtId="164" fontId="41" fillId="27" borderId="71" xfId="9" applyNumberFormat="1" applyFont="1" applyFill="1" applyBorder="1" applyAlignment="1">
      <alignment vertical="top"/>
    </xf>
    <xf numFmtId="0" fontId="41" fillId="27" borderId="72" xfId="9" applyFont="1" applyFill="1" applyBorder="1" applyAlignment="1">
      <alignment vertical="top"/>
    </xf>
    <xf numFmtId="0" fontId="41" fillId="7" borderId="70" xfId="9" applyFont="1" applyFill="1" applyBorder="1"/>
    <xf numFmtId="164" fontId="41" fillId="7" borderId="71" xfId="9" applyNumberFormat="1" applyFont="1" applyFill="1" applyBorder="1"/>
    <xf numFmtId="164" fontId="41" fillId="7" borderId="72" xfId="13" applyFont="1" applyFill="1" applyBorder="1" applyAlignment="1" applyProtection="1"/>
    <xf numFmtId="0" fontId="41" fillId="0" borderId="70" xfId="9" applyFont="1" applyBorder="1"/>
    <xf numFmtId="0" fontId="42" fillId="28" borderId="70" xfId="9" applyFont="1" applyFill="1" applyBorder="1" applyAlignment="1">
      <alignment horizontal="center"/>
    </xf>
    <xf numFmtId="164" fontId="41" fillId="28" borderId="71" xfId="9" applyNumberFormat="1" applyFont="1" applyFill="1" applyBorder="1" applyAlignment="1">
      <alignment vertical="top"/>
    </xf>
    <xf numFmtId="0" fontId="41" fillId="28" borderId="72" xfId="9" applyFont="1" applyFill="1" applyBorder="1" applyAlignment="1">
      <alignment vertical="top"/>
    </xf>
    <xf numFmtId="164" fontId="41" fillId="0" borderId="0" xfId="13" applyFont="1" applyFill="1" applyBorder="1" applyAlignment="1" applyProtection="1"/>
    <xf numFmtId="0" fontId="41" fillId="0" borderId="0" xfId="13" applyNumberFormat="1" applyFont="1" applyFill="1" applyBorder="1" applyAlignment="1" applyProtection="1"/>
    <xf numFmtId="0" fontId="43" fillId="0" borderId="0" xfId="9" applyFont="1" applyAlignment="1" applyProtection="1">
      <alignment vertical="center" readingOrder="1"/>
      <protection locked="0"/>
    </xf>
    <xf numFmtId="0" fontId="27" fillId="0" borderId="0" xfId="9" applyFont="1"/>
    <xf numFmtId="0" fontId="43" fillId="0" borderId="0" xfId="9" applyFont="1" applyAlignment="1">
      <alignment vertical="center" readingOrder="1"/>
    </xf>
    <xf numFmtId="0" fontId="32" fillId="0" borderId="0" xfId="9" applyFont="1" applyAlignment="1">
      <alignment vertical="top"/>
    </xf>
    <xf numFmtId="0" fontId="41" fillId="0" borderId="0" xfId="9" applyFont="1" applyAlignment="1">
      <alignment vertical="top"/>
    </xf>
    <xf numFmtId="0" fontId="44" fillId="0" borderId="0" xfId="9" applyFont="1" applyAlignment="1">
      <alignment vertical="center" readingOrder="1"/>
    </xf>
    <xf numFmtId="0" fontId="28" fillId="10" borderId="12" xfId="10" applyFont="1" applyAlignment="1" applyProtection="1">
      <alignment vertical="center" readingOrder="1"/>
      <protection locked="0"/>
    </xf>
    <xf numFmtId="0" fontId="26" fillId="0" borderId="0" xfId="9" applyFont="1"/>
    <xf numFmtId="0" fontId="27" fillId="12" borderId="14" xfId="12" applyFont="1" applyAlignment="1" applyProtection="1">
      <protection locked="0"/>
    </xf>
    <xf numFmtId="0" fontId="32" fillId="25" borderId="67" xfId="9" applyFont="1" applyFill="1" applyBorder="1" applyAlignment="1">
      <alignment horizontal="center" vertical="top" wrapText="1"/>
    </xf>
    <xf numFmtId="0" fontId="32" fillId="25" borderId="68" xfId="9" applyFont="1" applyFill="1" applyBorder="1" applyAlignment="1">
      <alignment horizontal="center" vertical="top" wrapText="1"/>
    </xf>
    <xf numFmtId="0" fontId="26" fillId="25" borderId="68" xfId="9" applyFont="1" applyFill="1" applyBorder="1" applyAlignment="1">
      <alignment horizontal="center" vertical="top" wrapText="1"/>
    </xf>
    <xf numFmtId="0" fontId="26" fillId="25" borderId="85" xfId="9" applyFont="1" applyFill="1" applyBorder="1" applyAlignment="1">
      <alignment horizontal="center" vertical="top" wrapText="1"/>
    </xf>
    <xf numFmtId="0" fontId="26" fillId="25" borderId="86" xfId="9" applyFont="1" applyFill="1" applyBorder="1" applyAlignment="1">
      <alignment horizontal="center" vertical="top" wrapText="1"/>
    </xf>
    <xf numFmtId="0" fontId="26" fillId="25" borderId="87" xfId="9" applyFont="1" applyFill="1" applyBorder="1" applyAlignment="1">
      <alignment horizontal="center" vertical="top" wrapText="1"/>
    </xf>
    <xf numFmtId="0" fontId="41" fillId="0" borderId="0" xfId="9" applyFont="1" applyAlignment="1">
      <alignment vertical="top" wrapText="1"/>
    </xf>
    <xf numFmtId="0" fontId="41" fillId="0" borderId="70" xfId="9" applyFont="1" applyBorder="1" applyAlignment="1" applyProtection="1">
      <alignment vertical="top"/>
      <protection locked="0"/>
    </xf>
    <xf numFmtId="0" fontId="45" fillId="0" borderId="71" xfId="9" applyFont="1" applyBorder="1" applyAlignment="1" applyProtection="1">
      <alignment vertical="top"/>
      <protection locked="0"/>
    </xf>
    <xf numFmtId="167" fontId="45" fillId="0" borderId="71" xfId="9" applyNumberFormat="1" applyFont="1" applyBorder="1" applyAlignment="1" applyProtection="1">
      <alignment vertical="top"/>
      <protection locked="0"/>
    </xf>
    <xf numFmtId="167" fontId="45" fillId="0" borderId="71" xfId="9" applyNumberFormat="1" applyFont="1" applyBorder="1" applyAlignment="1" applyProtection="1">
      <alignment vertical="top" wrapText="1"/>
      <protection locked="0"/>
    </xf>
    <xf numFmtId="164" fontId="45" fillId="0" borderId="71" xfId="9" applyNumberFormat="1" applyFont="1" applyBorder="1" applyAlignment="1" applyProtection="1">
      <alignment vertical="top" wrapText="1"/>
      <protection locked="0"/>
    </xf>
    <xf numFmtId="164" fontId="41" fillId="0" borderId="72" xfId="9" applyNumberFormat="1" applyFont="1" applyBorder="1" applyAlignment="1" applyProtection="1">
      <alignment vertical="top"/>
      <protection locked="0"/>
    </xf>
    <xf numFmtId="165" fontId="45" fillId="0" borderId="88" xfId="9" applyNumberFormat="1" applyFont="1" applyBorder="1" applyAlignment="1" applyProtection="1">
      <alignment vertical="top"/>
      <protection locked="0"/>
    </xf>
    <xf numFmtId="164" fontId="45" fillId="0" borderId="71" xfId="9" applyNumberFormat="1" applyFont="1" applyBorder="1" applyAlignment="1" applyProtection="1">
      <alignment vertical="top"/>
      <protection locked="0"/>
    </xf>
    <xf numFmtId="165" fontId="45" fillId="0" borderId="71" xfId="9" applyNumberFormat="1" applyFont="1" applyBorder="1" applyAlignment="1" applyProtection="1">
      <alignment vertical="top"/>
      <protection locked="0"/>
    </xf>
    <xf numFmtId="0" fontId="41" fillId="0" borderId="73" xfId="9" applyFont="1" applyBorder="1" applyAlignment="1" applyProtection="1">
      <alignment vertical="top"/>
      <protection locked="0"/>
    </xf>
    <xf numFmtId="0" fontId="45" fillId="0" borderId="74" xfId="9" applyFont="1" applyBorder="1" applyAlignment="1" applyProtection="1">
      <alignment vertical="top"/>
      <protection locked="0"/>
    </xf>
    <xf numFmtId="167" fontId="45" fillId="0" borderId="74" xfId="9" applyNumberFormat="1" applyFont="1" applyBorder="1" applyAlignment="1" applyProtection="1">
      <alignment vertical="top"/>
      <protection locked="0"/>
    </xf>
    <xf numFmtId="167" fontId="45" fillId="0" borderId="74" xfId="9" applyNumberFormat="1" applyFont="1" applyBorder="1" applyAlignment="1" applyProtection="1">
      <alignment vertical="top" wrapText="1"/>
      <protection locked="0"/>
    </xf>
    <xf numFmtId="164" fontId="45" fillId="0" borderId="74" xfId="9" applyNumberFormat="1" applyFont="1" applyBorder="1" applyAlignment="1" applyProtection="1">
      <alignment vertical="top" wrapText="1"/>
      <protection locked="0"/>
    </xf>
    <xf numFmtId="164" fontId="41" fillId="0" borderId="75" xfId="9" applyNumberFormat="1" applyFont="1" applyBorder="1" applyAlignment="1" applyProtection="1">
      <alignment vertical="top"/>
      <protection locked="0"/>
    </xf>
    <xf numFmtId="165" fontId="45" fillId="0" borderId="74" xfId="9" applyNumberFormat="1" applyFont="1" applyBorder="1" applyAlignment="1" applyProtection="1">
      <alignment vertical="top"/>
      <protection locked="0"/>
    </xf>
    <xf numFmtId="0" fontId="41" fillId="0" borderId="0" xfId="9" applyFont="1" applyAlignment="1" applyProtection="1">
      <alignment vertical="top"/>
      <protection locked="0"/>
    </xf>
    <xf numFmtId="0" fontId="44" fillId="0" borderId="0" xfId="9" applyFont="1" applyAlignment="1">
      <alignment vertical="top" readingOrder="1"/>
    </xf>
    <xf numFmtId="0" fontId="43" fillId="0" borderId="0" xfId="7" applyFont="1" applyAlignment="1">
      <alignment vertical="top" readingOrder="1"/>
    </xf>
    <xf numFmtId="0" fontId="41" fillId="0" borderId="0" xfId="7" applyFont="1" applyAlignment="1">
      <alignment vertical="top"/>
    </xf>
    <xf numFmtId="0" fontId="43" fillId="0" borderId="0" xfId="9" applyFont="1" applyAlignment="1">
      <alignment vertical="top" readingOrder="1"/>
    </xf>
    <xf numFmtId="0" fontId="32" fillId="25" borderId="68" xfId="9" applyFont="1" applyFill="1" applyBorder="1" applyAlignment="1">
      <alignment horizontal="center" vertical="top"/>
    </xf>
    <xf numFmtId="0" fontId="26" fillId="25" borderId="68" xfId="9" applyFont="1" applyFill="1" applyBorder="1" applyAlignment="1">
      <alignment horizontal="center" vertical="top"/>
    </xf>
    <xf numFmtId="0" fontId="26" fillId="25" borderId="69" xfId="9" applyFont="1" applyFill="1" applyBorder="1" applyAlignment="1">
      <alignment horizontal="center" vertical="top"/>
    </xf>
    <xf numFmtId="0" fontId="41" fillId="0" borderId="72" xfId="9" applyFont="1" applyBorder="1" applyAlignment="1" applyProtection="1">
      <alignment vertical="top"/>
      <protection locked="0"/>
    </xf>
    <xf numFmtId="0" fontId="41" fillId="0" borderId="75" xfId="9" applyFont="1" applyBorder="1" applyAlignment="1" applyProtection="1">
      <alignment vertical="top"/>
      <protection locked="0"/>
    </xf>
    <xf numFmtId="0" fontId="32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44" fillId="0" borderId="0" xfId="0" applyFont="1" applyAlignment="1">
      <alignment vertical="top" wrapText="1" readingOrder="1"/>
    </xf>
    <xf numFmtId="0" fontId="28" fillId="10" borderId="12" xfId="10" applyFont="1" applyAlignment="1" applyProtection="1">
      <alignment vertical="top" readingOrder="1"/>
      <protection locked="0"/>
    </xf>
    <xf numFmtId="0" fontId="44" fillId="0" borderId="0" xfId="0" applyFont="1" applyAlignment="1">
      <alignment vertical="top" readingOrder="1"/>
    </xf>
    <xf numFmtId="0" fontId="27" fillId="0" borderId="0" xfId="0" applyFont="1" applyAlignment="1">
      <alignment vertical="top"/>
    </xf>
    <xf numFmtId="0" fontId="44" fillId="12" borderId="14" xfId="6" applyFont="1" applyAlignment="1" applyProtection="1">
      <alignment vertical="top" readingOrder="1"/>
      <protection locked="0"/>
    </xf>
    <xf numFmtId="0" fontId="32" fillId="25" borderId="67" xfId="0" applyFont="1" applyFill="1" applyBorder="1" applyAlignment="1">
      <alignment horizontal="center" vertical="top" wrapText="1"/>
    </xf>
    <xf numFmtId="0" fontId="26" fillId="25" borderId="68" xfId="0" applyFont="1" applyFill="1" applyBorder="1" applyAlignment="1">
      <alignment horizontal="center" vertical="top" wrapText="1"/>
    </xf>
    <xf numFmtId="0" fontId="44" fillId="20" borderId="69" xfId="0" applyFont="1" applyFill="1" applyBorder="1" applyAlignment="1">
      <alignment horizontal="center" vertical="top" readingOrder="1"/>
    </xf>
    <xf numFmtId="0" fontId="26" fillId="29" borderId="70" xfId="0" applyFont="1" applyFill="1" applyBorder="1" applyAlignment="1">
      <alignment vertical="top" wrapText="1"/>
    </xf>
    <xf numFmtId="164" fontId="26" fillId="29" borderId="71" xfId="0" applyNumberFormat="1" applyFont="1" applyFill="1" applyBorder="1" applyAlignment="1">
      <alignment vertical="top"/>
    </xf>
    <xf numFmtId="0" fontId="41" fillId="29" borderId="72" xfId="0" applyFont="1" applyFill="1" applyBorder="1" applyAlignment="1">
      <alignment vertical="top"/>
    </xf>
    <xf numFmtId="0" fontId="27" fillId="30" borderId="70" xfId="0" applyFont="1" applyFill="1" applyBorder="1" applyAlignment="1">
      <alignment horizontal="left" vertical="top" wrapText="1"/>
    </xf>
    <xf numFmtId="164" fontId="27" fillId="30" borderId="71" xfId="0" applyNumberFormat="1" applyFont="1" applyFill="1" applyBorder="1" applyAlignment="1">
      <alignment vertical="top"/>
    </xf>
    <xf numFmtId="0" fontId="41" fillId="30" borderId="72" xfId="0" applyFont="1" applyFill="1" applyBorder="1" applyAlignment="1">
      <alignment vertical="top"/>
    </xf>
    <xf numFmtId="0" fontId="27" fillId="0" borderId="70" xfId="0" applyFont="1" applyBorder="1" applyAlignment="1">
      <alignment horizontal="left" vertical="top" wrapText="1"/>
    </xf>
    <xf numFmtId="164" fontId="27" fillId="0" borderId="71" xfId="0" applyNumberFormat="1" applyFont="1" applyBorder="1" applyAlignment="1" applyProtection="1">
      <alignment vertical="top"/>
      <protection locked="0"/>
    </xf>
    <xf numFmtId="0" fontId="41" fillId="0" borderId="72" xfId="0" applyFont="1" applyBorder="1" applyAlignment="1" applyProtection="1">
      <alignment vertical="top"/>
      <protection locked="0"/>
    </xf>
    <xf numFmtId="0" fontId="45" fillId="0" borderId="72" xfId="0" applyFont="1" applyBorder="1" applyAlignment="1" applyProtection="1">
      <alignment vertical="top"/>
      <protection locked="0"/>
    </xf>
    <xf numFmtId="0" fontId="27" fillId="6" borderId="70" xfId="0" applyFont="1" applyFill="1" applyBorder="1" applyAlignment="1">
      <alignment horizontal="left" vertical="top" wrapText="1"/>
    </xf>
    <xf numFmtId="164" fontId="27" fillId="6" borderId="71" xfId="0" applyNumberFormat="1" applyFont="1" applyFill="1" applyBorder="1" applyAlignment="1">
      <alignment vertical="top"/>
    </xf>
    <xf numFmtId="0" fontId="45" fillId="6" borderId="72" xfId="0" applyFont="1" applyFill="1" applyBorder="1" applyAlignment="1">
      <alignment vertical="top"/>
    </xf>
    <xf numFmtId="0" fontId="41" fillId="6" borderId="72" xfId="0" applyFont="1" applyFill="1" applyBorder="1" applyAlignment="1">
      <alignment vertical="top"/>
    </xf>
    <xf numFmtId="0" fontId="26" fillId="27" borderId="70" xfId="0" applyFont="1" applyFill="1" applyBorder="1" applyAlignment="1">
      <alignment vertical="top" wrapText="1"/>
    </xf>
    <xf numFmtId="164" fontId="27" fillId="27" borderId="71" xfId="0" applyNumberFormat="1" applyFont="1" applyFill="1" applyBorder="1" applyAlignment="1">
      <alignment vertical="top"/>
    </xf>
    <xf numFmtId="0" fontId="41" fillId="27" borderId="72" xfId="0" applyFont="1" applyFill="1" applyBorder="1" applyAlignment="1">
      <alignment vertical="top"/>
    </xf>
    <xf numFmtId="0" fontId="27" fillId="26" borderId="70" xfId="0" applyFont="1" applyFill="1" applyBorder="1" applyAlignment="1">
      <alignment horizontal="left" vertical="top" wrapText="1"/>
    </xf>
    <xf numFmtId="164" fontId="27" fillId="26" borderId="71" xfId="0" applyNumberFormat="1" applyFont="1" applyFill="1" applyBorder="1" applyAlignment="1">
      <alignment vertical="top"/>
    </xf>
    <xf numFmtId="0" fontId="41" fillId="26" borderId="72" xfId="0" applyFont="1" applyFill="1" applyBorder="1" applyAlignment="1">
      <alignment vertical="top"/>
    </xf>
    <xf numFmtId="164" fontId="27" fillId="26" borderId="71" xfId="0" applyNumberFormat="1" applyFont="1" applyFill="1" applyBorder="1" applyAlignment="1" applyProtection="1">
      <alignment vertical="top"/>
      <protection locked="0"/>
    </xf>
    <xf numFmtId="0" fontId="41" fillId="26" borderId="72" xfId="0" applyFont="1" applyFill="1" applyBorder="1" applyAlignment="1" applyProtection="1">
      <alignment vertical="top"/>
      <protection locked="0"/>
    </xf>
    <xf numFmtId="0" fontId="27" fillId="0" borderId="89" xfId="0" applyFont="1" applyBorder="1" applyAlignment="1">
      <alignment horizontal="left" vertical="top" wrapText="1"/>
    </xf>
    <xf numFmtId="164" fontId="27" fillId="0" borderId="90" xfId="0" applyNumberFormat="1" applyFont="1" applyBorder="1" applyAlignment="1" applyProtection="1">
      <alignment vertical="top"/>
      <protection locked="0"/>
    </xf>
    <xf numFmtId="0" fontId="41" fillId="0" borderId="91" xfId="0" applyFont="1" applyBorder="1" applyAlignment="1" applyProtection="1">
      <alignment vertical="top"/>
      <protection locked="0"/>
    </xf>
    <xf numFmtId="0" fontId="26" fillId="0" borderId="80" xfId="0" applyFont="1" applyBorder="1" applyAlignment="1">
      <alignment horizontal="center" vertical="top" wrapText="1"/>
    </xf>
    <xf numFmtId="164" fontId="27" fillId="0" borderId="92" xfId="0" applyNumberFormat="1" applyFont="1" applyBorder="1" applyAlignment="1">
      <alignment vertical="top"/>
    </xf>
    <xf numFmtId="0" fontId="41" fillId="0" borderId="79" xfId="0" applyFont="1" applyBorder="1" applyAlignment="1">
      <alignment vertical="top"/>
    </xf>
    <xf numFmtId="0" fontId="41" fillId="0" borderId="0" xfId="0" applyFont="1" applyAlignment="1">
      <alignment vertical="top" wrapText="1"/>
    </xf>
    <xf numFmtId="0" fontId="43" fillId="0" borderId="0" xfId="0" applyFont="1" applyAlignment="1" applyProtection="1">
      <alignment vertical="top" wrapText="1" readingOrder="1"/>
      <protection locked="0"/>
    </xf>
    <xf numFmtId="0" fontId="43" fillId="0" borderId="0" xfId="0" applyFont="1" applyAlignment="1">
      <alignment vertical="top" wrapText="1" readingOrder="1"/>
    </xf>
    <xf numFmtId="0" fontId="27" fillId="0" borderId="0" xfId="0" applyFont="1" applyAlignment="1">
      <alignment vertical="top" readingOrder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 readingOrder="1"/>
    </xf>
    <xf numFmtId="0" fontId="2" fillId="0" borderId="0" xfId="0" applyFont="1"/>
    <xf numFmtId="0" fontId="5" fillId="0" borderId="0" xfId="0" applyFont="1" applyAlignment="1">
      <alignment horizontal="left" vertical="center" wrapText="1" readingOrder="1"/>
    </xf>
    <xf numFmtId="0" fontId="4" fillId="2" borderId="1" xfId="0" applyFont="1" applyFill="1" applyBorder="1" applyAlignment="1">
      <alignment horizontal="center" wrapText="1" readingOrder="1"/>
    </xf>
    <xf numFmtId="0" fontId="4" fillId="2" borderId="2" xfId="0" applyFont="1" applyFill="1" applyBorder="1" applyAlignment="1">
      <alignment horizontal="center" wrapText="1" readingOrder="1"/>
    </xf>
    <xf numFmtId="0" fontId="4" fillId="2" borderId="7" xfId="0" applyFont="1" applyFill="1" applyBorder="1" applyAlignment="1">
      <alignment horizontal="center" wrapText="1" readingOrder="1"/>
    </xf>
    <xf numFmtId="0" fontId="4" fillId="2" borderId="8" xfId="0" applyFont="1" applyFill="1" applyBorder="1" applyAlignment="1">
      <alignment horizontal="center" wrapText="1" readingOrder="1"/>
    </xf>
    <xf numFmtId="0" fontId="4" fillId="2" borderId="3" xfId="0" applyFont="1" applyFill="1" applyBorder="1" applyAlignment="1">
      <alignment horizontal="center" wrapText="1" readingOrder="1"/>
    </xf>
    <xf numFmtId="0" fontId="4" fillId="2" borderId="4" xfId="0" applyFont="1" applyFill="1" applyBorder="1" applyAlignment="1">
      <alignment horizontal="center" wrapText="1" readingOrder="1"/>
    </xf>
    <xf numFmtId="0" fontId="4" fillId="2" borderId="5" xfId="0" applyFont="1" applyFill="1" applyBorder="1" applyAlignment="1">
      <alignment horizontal="center" wrapText="1" readingOrder="1"/>
    </xf>
    <xf numFmtId="0" fontId="4" fillId="2" borderId="6" xfId="0" applyFont="1" applyFill="1" applyBorder="1" applyAlignment="1">
      <alignment horizontal="center" wrapText="1" readingOrder="1"/>
    </xf>
    <xf numFmtId="0" fontId="4" fillId="2" borderId="10" xfId="0" applyFont="1" applyFill="1" applyBorder="1" applyAlignment="1">
      <alignment horizontal="center" wrapText="1" readingOrder="1"/>
    </xf>
    <xf numFmtId="0" fontId="4" fillId="0" borderId="4" xfId="0" applyFont="1" applyBorder="1" applyAlignment="1">
      <alignment horizontal="left" wrapText="1" readingOrder="1"/>
    </xf>
    <xf numFmtId="0" fontId="4" fillId="0" borderId="5" xfId="0" applyFont="1" applyBorder="1" applyAlignment="1">
      <alignment horizontal="left" wrapText="1" readingOrder="1"/>
    </xf>
    <xf numFmtId="0" fontId="6" fillId="0" borderId="3" xfId="0" applyFont="1" applyBorder="1" applyAlignment="1">
      <alignment vertical="center" wrapText="1" readingOrder="1"/>
    </xf>
    <xf numFmtId="0" fontId="6" fillId="0" borderId="4" xfId="0" applyFont="1" applyBorder="1" applyAlignment="1">
      <alignment vertical="center" wrapText="1" readingOrder="1"/>
    </xf>
    <xf numFmtId="0" fontId="6" fillId="0" borderId="5" xfId="0" applyFont="1" applyBorder="1" applyAlignment="1">
      <alignment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8" fillId="0" borderId="4" xfId="0" applyFont="1" applyBorder="1" applyAlignment="1">
      <alignment vertical="center" wrapText="1" readingOrder="1"/>
    </xf>
    <xf numFmtId="0" fontId="8" fillId="0" borderId="5" xfId="0" applyFont="1" applyBorder="1" applyAlignment="1">
      <alignment vertical="center" wrapText="1" readingOrder="1"/>
    </xf>
    <xf numFmtId="0" fontId="4" fillId="0" borderId="3" xfId="0" applyFont="1" applyBorder="1" applyAlignment="1">
      <alignment vertical="center" wrapText="1" readingOrder="1"/>
    </xf>
    <xf numFmtId="0" fontId="4" fillId="0" borderId="4" xfId="0" applyFont="1" applyBorder="1" applyAlignment="1">
      <alignment vertical="center" wrapText="1" readingOrder="1"/>
    </xf>
    <xf numFmtId="0" fontId="4" fillId="0" borderId="5" xfId="0" applyFont="1" applyBorder="1" applyAlignment="1">
      <alignment vertical="center" wrapText="1" readingOrder="1"/>
    </xf>
    <xf numFmtId="0" fontId="5" fillId="0" borderId="3" xfId="0" applyFont="1" applyBorder="1" applyAlignment="1">
      <alignment vertical="center" wrapText="1" readingOrder="1"/>
    </xf>
    <xf numFmtId="0" fontId="5" fillId="0" borderId="4" xfId="0" applyFont="1" applyBorder="1" applyAlignment="1">
      <alignment vertical="center" wrapText="1" readingOrder="1"/>
    </xf>
    <xf numFmtId="0" fontId="5" fillId="0" borderId="5" xfId="0" applyFont="1" applyBorder="1" applyAlignment="1">
      <alignment vertical="center" wrapText="1" readingOrder="1"/>
    </xf>
    <xf numFmtId="0" fontId="5" fillId="0" borderId="3" xfId="0" applyFont="1" applyBorder="1" applyAlignment="1">
      <alignment horizontal="left" vertical="center" readingOrder="1"/>
    </xf>
    <xf numFmtId="0" fontId="5" fillId="0" borderId="4" xfId="0" applyFont="1" applyBorder="1" applyAlignment="1">
      <alignment horizontal="left" vertical="center" readingOrder="1"/>
    </xf>
    <xf numFmtId="0" fontId="5" fillId="0" borderId="5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vertical="top" wrapText="1" readingOrder="1"/>
    </xf>
    <xf numFmtId="0" fontId="4" fillId="0" borderId="4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left" vertical="top" wrapText="1" readingOrder="1"/>
    </xf>
    <xf numFmtId="0" fontId="5" fillId="0" borderId="3" xfId="0" applyFont="1" applyBorder="1" applyAlignment="1">
      <alignment horizontal="left" vertical="top" wrapText="1" readingOrder="1"/>
    </xf>
    <xf numFmtId="0" fontId="5" fillId="0" borderId="4" xfId="0" applyFont="1" applyBorder="1" applyAlignment="1">
      <alignment horizontal="left" vertical="top" wrapText="1" readingOrder="1"/>
    </xf>
    <xf numFmtId="0" fontId="5" fillId="0" borderId="5" xfId="0" applyFont="1" applyBorder="1" applyAlignment="1">
      <alignment horizontal="left" vertical="top" wrapText="1" readingOrder="1"/>
    </xf>
    <xf numFmtId="0" fontId="9" fillId="5" borderId="9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/>
    </xf>
    <xf numFmtId="0" fontId="12" fillId="0" borderId="0" xfId="0" applyFont="1" applyAlignment="1">
      <alignment horizontal="left" vertical="top" wrapText="1" readingOrder="1"/>
    </xf>
    <xf numFmtId="0" fontId="12" fillId="0" borderId="0" xfId="0" applyFont="1" applyAlignment="1">
      <alignment horizontal="left" vertical="center" wrapText="1" readingOrder="1"/>
    </xf>
    <xf numFmtId="0" fontId="25" fillId="0" borderId="9" xfId="0" applyFont="1" applyBorder="1" applyAlignment="1">
      <alignment horizontal="left"/>
    </xf>
    <xf numFmtId="0" fontId="24" fillId="0" borderId="0" xfId="0" applyFont="1" applyAlignment="1">
      <alignment horizontal="center" vertical="center" wrapText="1" readingOrder="1"/>
    </xf>
    <xf numFmtId="0" fontId="25" fillId="0" borderId="0" xfId="0" applyFont="1" applyAlignment="1">
      <alignment horizontal="left" vertical="center" wrapText="1" readingOrder="1"/>
    </xf>
    <xf numFmtId="0" fontId="25" fillId="0" borderId="0" xfId="0" applyFont="1"/>
    <xf numFmtId="0" fontId="25" fillId="0" borderId="0" xfId="0" applyFont="1" applyAlignment="1">
      <alignment horizontal="left" vertical="top" wrapText="1" readingOrder="1"/>
    </xf>
    <xf numFmtId="0" fontId="24" fillId="8" borderId="9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left" wrapText="1"/>
    </xf>
    <xf numFmtId="0" fontId="24" fillId="8" borderId="9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5" fillId="0" borderId="3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25" fillId="0" borderId="5" xfId="0" applyFont="1" applyBorder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32" fillId="25" borderId="81" xfId="9" applyFont="1" applyFill="1" applyBorder="1" applyAlignment="1">
      <alignment horizontal="center"/>
    </xf>
    <xf numFmtId="0" fontId="32" fillId="25" borderId="82" xfId="9" applyFont="1" applyFill="1" applyBorder="1" applyAlignment="1">
      <alignment horizontal="center"/>
    </xf>
    <xf numFmtId="0" fontId="32" fillId="25" borderId="83" xfId="9" applyFont="1" applyFill="1" applyBorder="1" applyAlignment="1">
      <alignment horizontal="center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</cellXfs>
  <cellStyles count="14">
    <cellStyle name="Calculation" xfId="5" builtinId="22"/>
    <cellStyle name="Calculation 2" xfId="11" xr:uid="{2345E6BA-76C6-42C3-ABA1-B1EDE548451C}"/>
    <cellStyle name="Comma 2" xfId="13" xr:uid="{0CE88F18-BDA4-405E-9D8C-98AC4C29987F}"/>
    <cellStyle name="Hyperlink" xfId="8" builtinId="8"/>
    <cellStyle name="Input" xfId="3" builtinId="20"/>
    <cellStyle name="Input 2" xfId="10" xr:uid="{846F0EC9-9FF2-4138-BC48-7E8E1B308B41}"/>
    <cellStyle name="Normal" xfId="0" builtinId="0"/>
    <cellStyle name="Normal 3" xfId="9" xr:uid="{14597886-9C0C-4C81-9025-FDC31741E5F0}"/>
    <cellStyle name="Normal 4" xfId="7" xr:uid="{66B41204-4491-4686-8774-EC196C5AE215}"/>
    <cellStyle name="Normal_ว3300" xfId="2" xr:uid="{00000000-0005-0000-0000-000002000000}"/>
    <cellStyle name="Note" xfId="6" builtinId="10"/>
    <cellStyle name="Note 2" xfId="12" xr:uid="{F2AD808E-4983-472A-9DF4-99DB8A0DC566}"/>
    <cellStyle name="Output" xfId="4" builtinId="21"/>
    <cellStyle name="Percent" xfId="1" builtinId="5"/>
  </cellStyles>
  <dxfs count="23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3" tint="0.89999084444715716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/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indent="0" justifyLastLine="0" shrinkToFit="0" readingOrder="0"/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alignment vertical="center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16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5" formatCode="#,##0.00_ ;[Red]\-#,##0.00\ 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5" formatCode="#,##0.00_ ;[Red]\-#,##0.00\ 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4" formatCode="_-* #,##0.00_-;\-* #,##0.0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7" formatCode="[$-1070000]d/m/yy;@"/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numFmt numFmtId="167" formatCode="[$-1070000]d/m/yy;@"/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IT๙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numFmt numFmtId="164" formatCode="_-* #,##0.00_-;\-* #,##0.00_-;_-* &quot;-&quot;??_-;_-@_-"/>
      <alignment textRotation="0" wrapText="1" indent="0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/>
        </top>
        <bottom style="thin">
          <color theme="0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alignment textRotation="0" wrapText="1" indent="0" justifyLastLine="0" shrinkToFit="0"/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alignment textRotation="0" wrapText="1" indent="0" justifyLastLine="0" shrinkToFit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IT๙"/>
        <family val="2"/>
        <scheme val="none"/>
      </font>
      <numFmt numFmtId="165" formatCode="#,##0.00_ ;[Red]\-#,##0.00\ 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numFmt numFmtId="165" formatCode="#,##0.00_ ;[Red]\-#,##0.00\ "/>
      <fill>
        <patternFill patternType="solid">
          <fgColor indexed="64"/>
          <bgColor theme="0" tint="-0.14999847407452621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IT๙"/>
        <family val="2"/>
        <scheme val="none"/>
      </font>
      <numFmt numFmtId="164" formatCode="_-* #,##0.00_-;\-* #,##0.00_-;_-* &quot;-&quot;??_-;_-@_-"/>
      <fill>
        <patternFill patternType="solid">
          <fgColor indexed="64"/>
          <bgColor theme="0" tint="-0.1499984740745262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1" hidden="0"/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vertAlign val="baseline"/>
        <sz val="14"/>
        <name val="TH SarabunIT๙"/>
        <family val="2"/>
        <scheme val="none"/>
      </font>
      <alignment textRotation="0" wrapText="1" indent="0" justifyLastLine="0" shrinkToFit="0"/>
      <protection locked="1" hidden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family val="2"/>
        <scheme val="none"/>
      </font>
      <fill>
        <patternFill patternType="solid">
          <fgColor rgb="FFF5F5F5"/>
          <bgColor theme="0" tint="-0.249977111117893"/>
        </patternFill>
      </fill>
      <alignment horizontal="center" vertical="top" textRotation="0" wrapText="1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147B189-2429-43BB-9787-EF0BF3A9BFC5}" name="Product.Limit" displayName="Product.Limit" ref="A8:G53" totalsRowShown="0" headerRowDxfId="237" dataDxfId="235" headerRowBorderDxfId="236" tableBorderDxfId="234" totalsRowBorderDxfId="233">
  <autoFilter ref="A8:G53" xr:uid="{521AADD9-C0FC-4CA7-945B-703C9139746B}"/>
  <tableColumns count="7">
    <tableColumn id="1" xr3:uid="{4858D8F8-34B0-4939-BBD5-579B9A330CB9}" name="ประเภทสินทรัพย์ (1)" dataDxfId="232"/>
    <tableColumn id="2" xr3:uid="{9380DC4E-63D5-486F-9AFA-8CD05B051F7B}" name="ลงทุนโดยตรง (2)" dataDxfId="231"/>
    <tableColumn id="3" xr3:uid="{FC23DE13-2881-4190-9077-3708E2CCD4FD}" name="ลงทุนผ่านหน่วยลงทุน (3)" dataDxfId="230"/>
    <tableColumn id="4" xr3:uid="{DBB7C8A3-2848-4E87-BA8D-5D4092D68474}" name="รวม (4) = (2) + (3)" dataDxfId="229">
      <calculatedColumnFormula>B9+C9</calculatedColumnFormula>
    </tableColumn>
    <tableColumn id="5" xr3:uid="{07B6715A-DD3D-42DA-9905-187FEB02DB41}" name="% ต่อสินทรัพย์ลงทุน_x000a_ตามประกาศฯ (5)" dataDxfId="228"/>
    <tableColumn id="6" xr3:uid="{BA4BC132-CA07-4218-865B-BEFC787342C8}" name="% ต่อสินทรัพย์ลงทุน (6)" dataDxfId="227">
      <calculatedColumnFormula>Product.Limit[[#This Row],[รวม (4) = (2) + (3)]]/$B$5*100</calculatedColumnFormula>
    </tableColumn>
    <tableColumn id="7" xr3:uid="{89A99AF1-E25F-4A40-A2D3-A24921BF033A}" name="หมายเหตุ (7)" dataDxfId="226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08831A4-E520-4A9A-ABF7-64F4E25EED78}" name="rpt.end" displayName="rpt.end" ref="A88:P119" totalsRowCount="1" headerRowDxfId="50" dataDxfId="48" totalsRowDxfId="47" headerRowBorderDxfId="49">
  <autoFilter ref="A88:P118" xr:uid="{2640E3A5-822D-43EB-846E-4921756983D4}"/>
  <tableColumns count="16">
    <tableColumn id="1" xr3:uid="{07665331-0934-4528-8F95-F91C876E4214}" name="(1)_x000a_ลำดับ" dataDxfId="46" totalsRowDxfId="45"/>
    <tableColumn id="2" xr3:uid="{5E55DB54-5E55-45A1-BFDB-4231AC35233C}" name="(2)_x000a_ชื่อนิติบุคคล" totalsRowLabel="รวม" dataDxfId="44" totalsRowDxfId="43"/>
    <tableColumn id="16" xr3:uid="{73A39B56-42C0-4EAF-A5E4-C90A771AB07F}" name="(3)_x000a_เลขประจำตัวนิติบุคคล" dataDxfId="42" totalsRowDxfId="41"/>
    <tableColumn id="3" xr3:uid="{F9AAED9C-C8FF-43D9-81BE-70116EDF4362}" name="(4)_x000a_ความสัมพันธ์" dataDxfId="40" totalsRowDxfId="39"/>
    <tableColumn id="4" xr3:uid="{5E0DAD71-143C-4F8E-9141-C909FEBC7464}" name="(5.1) เงินฝาก" totalsRowFunction="sum" dataDxfId="38" totalsRowDxfId="37"/>
    <tableColumn id="5" xr3:uid="{CB672570-B913-4BCF-A7E5-CBF995B582A7}" name="(5.2) ตราสารหนี้" totalsRowFunction="sum" dataDxfId="36" totalsRowDxfId="35"/>
    <tableColumn id="6" xr3:uid="{8A401CC0-9399-4AAA-894F-7CB91853C4D0}" name="(5.3) ตราสารกึ่งหนี้กึ่งทุน" totalsRowFunction="sum" dataDxfId="34" totalsRowDxfId="33"/>
    <tableColumn id="7" xr3:uid="{8EF10E36-C3C6-460A-BE02-35ABD1B3E008}" name="(5.4) ตราสารทุน" totalsRowFunction="sum" dataDxfId="32" totalsRowDxfId="31"/>
    <tableColumn id="8" xr3:uid="{C89E2CB8-33D3-41E8-9DBE-A0146F83F3FA}" name="(5.5) หน่วยลงทุน" totalsRowFunction="sum" dataDxfId="30" totalsRowDxfId="29"/>
    <tableColumn id="9" xr3:uid="{23CD782B-62D5-4606-8E91-A2983CFE69CB}" name="(5.6) อนุพันธ์" totalsRowFunction="sum" dataDxfId="28" totalsRowDxfId="27"/>
    <tableColumn id="10" xr3:uid="{63FF0045-6551-4787-B6A2-853A1E17E3DC}" name="(5.7) ตราสารหนี้ที่มีอนุพันธ์แฝง" totalsRowFunction="sum" dataDxfId="26" totalsRowDxfId="25"/>
    <tableColumn id="11" xr3:uid="{642D7E4A-31BD-4443-9113-33EC4858291B}" name="(5.8) เงินให้กู้ยืม ให้เช่าซื้อรถ _x000a_รับอาวัลตั๋วเงิน และออกหนังสือค้ำประกัน" totalsRowFunction="sum" dataDxfId="24" totalsRowDxfId="23"/>
    <tableColumn id="12" xr3:uid="{D86B3AA6-58CF-4CBC-9534-78212790B9C1}" name="(5.9) หลักทรัพย์ยืมและให้ยืม" totalsRowFunction="sum" dataDxfId="22" totalsRowDxfId="21"/>
    <tableColumn id="13" xr3:uid="{0B2FEDF0-94F1-42AA-982E-F4E6096F2A16}" name="(5.10) หลักทรัพย์ซื้อหรือขายคืน" totalsRowFunction="sum" dataDxfId="20" totalsRowDxfId="19"/>
    <tableColumn id="14" xr3:uid="{68772FA3-CDA1-4436-8930-E24DAE7230F8}" name="(5.11) กิจการเงินร่วมลงทุน" totalsRowFunction="sum" dataDxfId="18" totalsRowDxfId="17"/>
    <tableColumn id="15" xr3:uid="{6F6BCDFF-2A07-4A73-BF66-9F2F8AF3834E}" name="รวม" totalsRowFunction="sum" dataDxfId="16" totalsRowDxfId="15">
      <calculatedColumnFormula>SUM(rpt.end[[#This Row],[(5.1) เงินฝาก]:[(5.11) กิจการเงินร่วมลงทุน]])</calculatedColumn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9183FF-4B0B-461A-B711-C0EB3D99B3EC}" name="Product.Hedging" displayName="Product.Hedging" ref="A56:B57" headerRowCount="0" totalsRowShown="0" headerRowDxfId="225" dataDxfId="224">
  <tableColumns count="2">
    <tableColumn id="1" xr3:uid="{B2FCED12-6887-4A5D-AA30-1EE9D8F112D0}" name="มูลค่าเงินลงทุนในสกุลเงินต่างประเทศที่กระแสเงินสดรับ-จ่ายมีความแน่นอน (บาท)" headerRowDxfId="223" dataDxfId="222"/>
    <tableColumn id="2" xr3:uid="{E37BDF1F-67B9-4792-8351-E5E60C3BC76C}" name="Column1" headerRowDxfId="221" dataDxfId="220"/>
  </tableColumns>
  <tableStyleInfo name="TableStyleMedium2"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1E8C86-4D0C-4187-86FF-0BE50B5542FE}" name="Loan" displayName="Loan" ref="A6:F17" totalsRowShown="0" headerRowDxfId="219" dataDxfId="217" headerRowBorderDxfId="218" tableBorderDxfId="216" totalsRowBorderDxfId="215">
  <autoFilter ref="A6:F17" xr:uid="{CE422128-270C-4061-BA00-BD5602054851}"/>
  <tableColumns count="6">
    <tableColumn id="1" xr3:uid="{603F8640-FB4A-4AE2-88F5-87A79C8D332C}" name="รายการ (1)" dataDxfId="214"/>
    <tableColumn id="2" xr3:uid="{95162330-2D91-4FDF-BC8C-21AEA4309E0C}" name="จำนวนผู้กู้ (ราย) (2)" dataDxfId="213"/>
    <tableColumn id="3" xr3:uid="{65A8BC22-142B-43F8-9E49-A149BBB4E3C7}" name="จำนวนเงิน (บาท) (3)" dataDxfId="212"/>
    <tableColumn id="4" xr3:uid="{4DD3D7A6-60CF-4AE3-8EA4-1B4B593E1C3C}" name="จำนวนผู้กู้ (ราย) (4)" dataDxfId="211"/>
    <tableColumn id="5" xr3:uid="{E435F491-649E-4D42-82EC-BE8E40B78A0C}" name="จำนวนเงิน (บาท) (5)" dataDxfId="210"/>
    <tableColumn id="6" xr3:uid="{10999700-579D-4F01-961D-F06FEF302355}" name="หมายเหตุ (6)" dataDxfId="209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7C9C733-4F77-4F3E-B6AA-CBB757F1F016}" name="Private.Equity.Detail11" displayName="Private.Equity.Detail11" ref="A5:Q11" totalsRowShown="0" headerRowDxfId="208" dataDxfId="206" headerRowBorderDxfId="207" tableBorderDxfId="205" totalsRowBorderDxfId="204">
  <autoFilter ref="A5:Q11" xr:uid="{A55D8A45-760E-4FF6-8831-C83ACB891DEC}"/>
  <tableColumns count="17">
    <tableColumn id="1" xr3:uid="{3CADCA6B-D08B-4936-98E3-E79A5A83A9C0}" name="ลำดับ_x000a_" dataDxfId="203"/>
    <tableColumn id="2" xr3:uid="{2B311EE3-BD6B-409E-985C-EDD19824BDAD}" name="ชื่อกองทุน / กองทรัสต์ / บริษัท (1)" dataDxfId="202"/>
    <tableColumn id="3" xr3:uid="{53C02002-5B55-4005-95C3-9E0A00933EDC}" name="ผู้จัดการกองทุน / กองทรัสต์ (2)" dataDxfId="201"/>
    <tableColumn id="4" xr3:uid="{33A78AF0-A740-4676-A587-F59CD2C53369}" name="ประเภท_x000a_กองทุน (3)" dataDxfId="200"/>
    <tableColumn id="5" xr3:uid="{1015F508-A3AE-4AED-8D37-C0FE7D0CAA28}" name="วันที่จัดตั้ง_x000a_กองทุน (4)" dataDxfId="199"/>
    <tableColumn id="6" xr3:uid="{3F679DF9-4C2D-417F-AEA9-9B69F798E470}" name="วันที่ลงทุน (5)" dataDxfId="198"/>
    <tableColumn id="7" xr3:uid="{AE710C72-E54B-47C5-8A0B-EF73F0827C54}" name="ลงทุนโดยตรง (6)" dataDxfId="197"/>
    <tableColumn id="8" xr3:uid="{1D2630F1-B9C7-4AF4-B3A4-FBDAAE9D2E07}" name="ลงทุนผ่านหน่วยลงทุน (7)" dataDxfId="196"/>
    <tableColumn id="9" xr3:uid="{7CE6E2B6-B487-414E-AAD6-66EEFEF6E5AA}" name="จำนวนหน่วย (8)" dataDxfId="195"/>
    <tableColumn id="10" xr3:uid="{54F57FC2-68C6-40E1-86F2-E8EE60A144CF}" name="% ที่ออกจำหน่าย_x000a_ทั้งหมด (9)" dataDxfId="194"/>
    <tableColumn id="11" xr3:uid="{0C837ED0-27A0-49D6-BB6D-94017DB2699C}" name="มูลค่าสินทรัพย์_x000a_สุทธิ (NAV) (10)" dataDxfId="193"/>
    <tableColumn id="12" xr3:uid="{8A83824D-C67D-4BB2-BF78-2B0FB447B93A}" name="เงินปันผลรับ (11)" dataDxfId="192"/>
    <tableColumn id="13" xr3:uid="{B581D03D-D3A5-4C43-B165-0E56C2E5BF32}" name="กระแสเงินสดรับ (12)" dataDxfId="191"/>
    <tableColumn id="14" xr3:uid="{708C0D74-AB31-4070-A524-748C5926D693}" name="วันที่ขาย (13)" dataDxfId="190"/>
    <tableColumn id="15" xr3:uid="{ED2C17CB-1C1E-4E15-92E6-DCAE45BF38D1}" name="มูลค่าขาย (14)" dataDxfId="189"/>
    <tableColumn id="16" xr3:uid="{CCE83E5D-266E-47ED-9308-815810A0312D}" name="กำไร (ขาดทุน)_x000a_จากการขาย (15)" dataDxfId="188"/>
    <tableColumn id="17" xr3:uid="{4AFC1DED-71F3-43C5-9A82-9FCD4ED34023}" name="หมายเหตุ (16)" dataDxfId="187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3CD784A-6BA3-4041-ABC9-0686D218F843}" name="Private.Equity.Detail" displayName="Private.Equity.Detail" ref="A5:H11" totalsRowShown="0" headerRowDxfId="186" dataDxfId="184" headerRowBorderDxfId="185" tableBorderDxfId="183" totalsRowBorderDxfId="182">
  <autoFilter ref="A5:H11" xr:uid="{3AC2178F-D79A-4339-8C53-DAA44F41A1DF}"/>
  <tableColumns count="8">
    <tableColumn id="1" xr3:uid="{9E8A38DA-3514-4661-80CE-C78C0F04F49F}" name="ลำดับ_x000a_" dataDxfId="181"/>
    <tableColumn id="2" xr3:uid="{4CC8503D-28A1-405B-806F-01BAAAA4A9DC}" name="ชื่อกองทุน / กองทรัสต์ / บริษัท (1)" dataDxfId="180"/>
    <tableColumn id="3" xr3:uid="{665F43A8-41F5-4F98-B2A0-3E8B8745B0ED}" name="ผู้จัดการกองทุน / กองทรัสต์ (2)" dataDxfId="179"/>
    <tableColumn id="4" xr3:uid="{EA393E9B-89A1-4E81-8658-61635944E426}" name="รายชื่อหลักทรัพย์ (3)" dataDxfId="178"/>
    <tableColumn id="5" xr3:uid="{C3F90808-B72D-4CD2-8CA7-57D00A83E1DC}" name="ประเภทอุตสาหกรรม (4)" dataDxfId="177"/>
    <tableColumn id="6" xr3:uid="{F463B055-B1BE-45E4-B427-46267E15B3C3}" name="ประเทศ (5)" dataDxfId="176"/>
    <tableColumn id="7" xr3:uid="{33272AD2-9170-4703-BFE1-4CC7046AD9BD}" name="% การลงทุน (6)" dataDxfId="175"/>
    <tableColumn id="8" xr3:uid="{C8F9A297-FD1C-47BF-944A-A907C9C4C11D}" name="หมายเหตุ_x000a_(7)" dataDxfId="174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0BD9AA2-5E9C-421F-BCC3-FE072FB33965}" name="Investment.Income5" displayName="Investment.Income5" ref="A5:F55" totalsRowShown="0" headerRowDxfId="173" dataDxfId="171" headerRowBorderDxfId="172" tableBorderDxfId="170" totalsRowBorderDxfId="169">
  <autoFilter ref="A5:F55" xr:uid="{9D571390-E2CB-46EC-8B80-C909ECA247FD}"/>
  <tableColumns count="6">
    <tableColumn id="1" xr3:uid="{F72960B6-5CA3-4936-A400-58D8FF7D1F79}" name="ประเภทสินทรัพย์ (1)" dataDxfId="168"/>
    <tableColumn id="2" xr3:uid="{3B9AAF7E-97EC-4A7A-AD79-2E13EB8A2131}" name="มูลค่าสินทรัพย์ (2)" dataDxfId="167"/>
    <tableColumn id="3" xr3:uid="{DE47B6A6-17E0-4C03-ABF7-814755540CA7}" name="ดอกเบี้ยรับ / เงินปันผลรับ (3)" dataDxfId="166"/>
    <tableColumn id="4" xr3:uid="{5A344E6E-3764-4829-B70C-C757BE2E495D}" name="รายได้ค่าเช่า / อื่น ๆ (4)" dataDxfId="165"/>
    <tableColumn id="5" xr3:uid="{D955DE9E-4057-42FA-8595-AE4DC735EF8C}" name="กำไร (ขาดทุน) จาก_x000a_การขายสินทรัพย์ (5)" dataDxfId="164"/>
    <tableColumn id="6" xr3:uid="{47EF31B3-D3DE-4FA7-A848-D07D0BC389F6}" name="หมายเหตุ_x000a__x000a_(6)" dataDxfId="163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D803E9-BEA7-455C-9702-3CEE341A29FF}" name="rpt" displayName="rpt" ref="A12:Q43" totalsRowCount="1" headerRowDxfId="162" dataDxfId="160" totalsRowDxfId="159" headerRowBorderDxfId="161">
  <autoFilter ref="A12:Q42" xr:uid="{58265E48-C962-482A-8CFE-989CA621823D}"/>
  <tableColumns count="17">
    <tableColumn id="1" xr3:uid="{1D3BC648-8B82-453C-9503-295E61831B45}" name="(1)_x000a_ลำดับ" dataDxfId="158" totalsRowDxfId="157"/>
    <tableColumn id="2" xr3:uid="{55A313EE-FAC8-47BC-B779-B406CD8AAB9B}" name="(2)_x000a_ชื่อนิติบุคคล" totalsRowLabel="รวม" dataDxfId="156" totalsRowDxfId="155"/>
    <tableColumn id="16" xr3:uid="{2018F2F2-BB9C-4AE1-9D91-15C9EBC8DB3E}" name="(3)_x000a_เลขประจำตัวนิติบุคคล" dataDxfId="154" totalsRowDxfId="153"/>
    <tableColumn id="3" xr3:uid="{088C66A0-423B-4CA3-8D2E-6E42C6E1435A}" name="(4)_x000a_ความสัมพันธ์" dataDxfId="152" totalsRowDxfId="151"/>
    <tableColumn id="4" xr3:uid="{D3A2D02C-A7A5-45E5-A46E-FE6891DD931C}" name="(5.1) เงินฝาก" totalsRowFunction="sum" dataDxfId="150" totalsRowDxfId="149"/>
    <tableColumn id="5" xr3:uid="{B88F76CD-E029-4675-8A1E-7F6C6767F26F}" name="(5.2) ตราสารหนี้" totalsRowFunction="sum" dataDxfId="148" totalsRowDxfId="147"/>
    <tableColumn id="6" xr3:uid="{957421EA-E1A0-494D-A6D7-B2B45146F103}" name="(5.3) ตราสารกึ่งหนี้กึ่งทุน" totalsRowFunction="sum" dataDxfId="146" totalsRowDxfId="145"/>
    <tableColumn id="7" xr3:uid="{40F7BCF8-14D3-4479-B491-8F18B6E65158}" name="(5.4) ตราสารทุน" totalsRowFunction="sum" dataDxfId="144" totalsRowDxfId="143"/>
    <tableColumn id="8" xr3:uid="{1F16B818-1308-4646-8AE7-8BFA438FB91E}" name="(5.5) หน่วยลงทุน" totalsRowFunction="sum" dataDxfId="142" totalsRowDxfId="141"/>
    <tableColumn id="9" xr3:uid="{685827B7-D0F0-4BDE-885A-5FC169FCA8BF}" name="(5.6) อนุพันธ์" totalsRowFunction="sum" dataDxfId="140" totalsRowDxfId="139"/>
    <tableColumn id="10" xr3:uid="{C514021C-3530-46C8-AD2F-7E4CAC091B82}" name="(5.7) ตราสารหนี้ที่มีอนุพันธ์แฝง" totalsRowFunction="sum" dataDxfId="138" totalsRowDxfId="137"/>
    <tableColumn id="11" xr3:uid="{5AD8F76C-C91E-43FE-A4B3-7BBEA2B65DFF}" name="(5.8) เงินให้กู้ยืม ให้เช่าซื้อรถ _x000a_รับอาวัลตั๋วเงิน และออกหนังสือค้ำประกัน" totalsRowFunction="sum" dataDxfId="136" totalsRowDxfId="135"/>
    <tableColumn id="12" xr3:uid="{935EDBBB-1DDB-4ECC-928A-D17776DDA8E9}" name="(5.9) หลักทรัพย์ยืมและให้ยืม" totalsRowFunction="sum" dataDxfId="134" totalsRowDxfId="133"/>
    <tableColumn id="13" xr3:uid="{8192BFF6-BFA6-4A3A-94A5-67ADA0B87235}" name="(5.10) หลักทรัพย์ซื้อหรือขายคืน" totalsRowFunction="sum" dataDxfId="132" totalsRowDxfId="131"/>
    <tableColumn id="14" xr3:uid="{9944A72D-4D7E-452B-BAF5-9CB9C8284D7E}" name="(5.11) กิจการเงินร่วมลงทุน" totalsRowFunction="sum" dataDxfId="130" totalsRowDxfId="129"/>
    <tableColumn id="17" xr3:uid="{F2D517D5-37D1-44BC-9ADD-50A1E9A337B5}" name="(5.12) การประกอบธุรกิจอื่น" totalsRowFunction="sum" dataDxfId="128" totalsRowDxfId="127"/>
    <tableColumn id="15" xr3:uid="{388B57F7-284D-4D92-B2CA-FA71D93E05F6}" name="รวม" totalsRowFunction="sum" dataDxfId="126" totalsRowDxfId="125">
      <calculatedColumnFormula>SUM(rpt[[#This Row],[(5.1) เงินฝาก]:[(5.12) การประกอบธุรกิจอื่น]])</calculatedColumnFormula>
    </tableColumn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ABAEEC-A983-4285-85B3-1F335F0B1E37}" name="rpt.beg" displayName="rpt.beg" ref="A12:P43" totalsRowCount="1" headerRowDxfId="124" dataDxfId="122" totalsRowDxfId="121" headerRowBorderDxfId="123">
  <autoFilter ref="A12:P42" xr:uid="{9E1CC7B0-1BC6-455E-8EF7-1D1CED78B2C4}"/>
  <tableColumns count="16">
    <tableColumn id="1" xr3:uid="{E4F7C167-B30F-45EC-824D-593569F579A3}" name="(1)_x000a_ลำดับ" dataDxfId="120" totalsRowDxfId="119"/>
    <tableColumn id="2" xr3:uid="{2B1B8967-1384-4417-A4BA-5F3A0627A356}" name="(2)_x000a_ชื่อนิติบุคคล" totalsRowLabel="รวม" dataDxfId="118" totalsRowDxfId="117"/>
    <tableColumn id="16" xr3:uid="{E0923C62-10B2-4AF4-AEDB-C4541D66086B}" name="(3)_x000a_เลขประจำตัวนิติบุคคล" dataDxfId="116" totalsRowDxfId="115"/>
    <tableColumn id="3" xr3:uid="{2CCD86AD-68DA-41F2-9F12-F8FD6C9ED4F0}" name="(4)_x000a_ความสัมพันธ์" dataDxfId="114" totalsRowDxfId="113"/>
    <tableColumn id="4" xr3:uid="{50184549-3E59-4264-A2AD-C7D77AEE5084}" name="(5.1) เงินฝาก" totalsRowFunction="sum" dataDxfId="112" totalsRowDxfId="111"/>
    <tableColumn id="5" xr3:uid="{86819621-6311-41EA-887F-8BDF08562AC1}" name="(5.2) ตราสารหนี้" totalsRowFunction="sum" dataDxfId="110" totalsRowDxfId="109"/>
    <tableColumn id="6" xr3:uid="{E65F26A2-6400-43AD-AFA2-9D81D027EA3E}" name="(5.3) ตราสารกึ่งหนี้กึ่งทุน" totalsRowFunction="sum" dataDxfId="108" totalsRowDxfId="107"/>
    <tableColumn id="7" xr3:uid="{93B99F70-8DFC-4654-8250-B370165AFDC1}" name="(5.4) ตราสารทุน" totalsRowFunction="sum" dataDxfId="106" totalsRowDxfId="105"/>
    <tableColumn id="8" xr3:uid="{275C73CB-7EBD-4864-90FE-9FFD28FBA92E}" name="(5.5) หน่วยลงทุน" totalsRowFunction="sum" dataDxfId="104" totalsRowDxfId="103"/>
    <tableColumn id="9" xr3:uid="{D07074D0-B088-429C-B165-B06130D16CFF}" name="(5.6) อนุพันธ์" totalsRowFunction="sum" dataDxfId="102" totalsRowDxfId="101"/>
    <tableColumn id="10" xr3:uid="{B70417F0-8622-4EA1-B9B1-530E12260D45}" name="(5.7) ตราสารหนี้ที่มีอนุพันธ์แฝง" totalsRowFunction="sum" dataDxfId="100" totalsRowDxfId="99"/>
    <tableColumn id="11" xr3:uid="{F664DEDE-E435-4DF7-A5AE-B9CE9876A30B}" name="(5.8) เงินให้กู้ยืม ให้เช่าซื้อรถ _x000a_รับอาวัลตั๋วเงิน และออกหนังสือค้ำประกัน" totalsRowFunction="sum" dataDxfId="98" totalsRowDxfId="97"/>
    <tableColumn id="12" xr3:uid="{ED9E4E68-EA62-4BE4-A62D-6EA0D6DF2052}" name="(5.9) หลักทรัพย์ยืมและให้ยืม" totalsRowFunction="sum" dataDxfId="96" totalsRowDxfId="95"/>
    <tableColumn id="13" xr3:uid="{73A7FB17-B658-425F-9A61-FD69094BE2F0}" name="(5.10) หลักทรัพย์ซื้อหรือขายคืน" totalsRowFunction="sum" dataDxfId="94" totalsRowDxfId="93"/>
    <tableColumn id="14" xr3:uid="{56E22B24-2330-4FAF-8695-6C0AFD822A76}" name="(5.11) กิจการเงินร่วมลงทุน" totalsRowFunction="sum" dataDxfId="92" totalsRowDxfId="91"/>
    <tableColumn id="15" xr3:uid="{8ECCC2F5-1124-45A6-BCF8-DA986E9D0DD1}" name="รวม" totalsRowFunction="sum" dataDxfId="90" totalsRowDxfId="89">
      <calculatedColumnFormula>SUM(rpt.beg[[#This Row],[(5.1) เงินฝาก]:[(5.11) กิจการเงินร่วมลงทุน]])</calculatedColumnFormula>
    </tableColumn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5FFB44-E8E8-482A-8404-1AC78F778E5B}" name="rpt.chg" displayName="rpt.chg" ref="A47:Q78" totalsRowCount="1" headerRowDxfId="88" dataDxfId="86" totalsRowDxfId="85" headerRowBorderDxfId="87">
  <autoFilter ref="A47:Q77" xr:uid="{1175E747-D560-4320-A15D-57C859F4EE82}"/>
  <tableColumns count="17">
    <tableColumn id="1" xr3:uid="{F216EDE8-BD91-4DCE-81D5-9979196AD5CB}" name="(1)_x000a_ลำดับ" dataDxfId="84" totalsRowDxfId="83"/>
    <tableColumn id="2" xr3:uid="{A5E1E392-2244-41C1-90D9-8768AEFE36A1}" name="(2)_x000a_ชื่อนิติบุคคล" totalsRowLabel="รวม" dataDxfId="82" totalsRowDxfId="81"/>
    <tableColumn id="16" xr3:uid="{4A837DFC-4E8C-4F4C-9527-5667D0508940}" name="(3)_x000a_เลขประจำตัวนิติบุคคล" dataDxfId="80" totalsRowDxfId="79"/>
    <tableColumn id="3" xr3:uid="{2E3F18D2-A4A3-4924-A77A-31D901C974E5}" name="(4)_x000a_ความสัมพันธ์" dataDxfId="78" totalsRowDxfId="77"/>
    <tableColumn id="4" xr3:uid="{C6A950AE-3C57-4CE4-9AF0-ADD8794DCE03}" name="(5.1) เงินฝาก" totalsRowFunction="sum" dataDxfId="76" totalsRowDxfId="75"/>
    <tableColumn id="5" xr3:uid="{2E37971F-133F-49FE-9D10-DA8C55B5D2FD}" name="(5.2) ตราสารหนี้" totalsRowFunction="sum" dataDxfId="74" totalsRowDxfId="73"/>
    <tableColumn id="6" xr3:uid="{C91B6553-7A31-4123-8C43-4084B31BD3BD}" name="(5.3) ตราสารกึ่งหนี้กึ่งทุน" totalsRowFunction="sum" dataDxfId="72" totalsRowDxfId="71"/>
    <tableColumn id="7" xr3:uid="{D4CADEA1-D695-4ED0-B070-AA5E8992C003}" name="(5.4) ตราสารทุน" totalsRowFunction="sum" dataDxfId="70" totalsRowDxfId="69"/>
    <tableColumn id="8" xr3:uid="{C24D027B-32E5-400A-BE3D-D527D61DE125}" name="(5.5) หน่วยลงทุน" totalsRowFunction="sum" dataDxfId="68" totalsRowDxfId="67"/>
    <tableColumn id="9" xr3:uid="{1AB389BA-94A6-4CDA-9B43-026CC8AEC335}" name="(5.6) อนุพันธ์" totalsRowFunction="sum" dataDxfId="66" totalsRowDxfId="65"/>
    <tableColumn id="10" xr3:uid="{BBFFAF0C-CDD2-4C7C-85FF-09299E91661A}" name="(5.7) ตราสารหนี้ที่มีอนุพันธ์แฝง" totalsRowFunction="sum" dataDxfId="64" totalsRowDxfId="63"/>
    <tableColumn id="11" xr3:uid="{E352542D-CEEE-4351-B36A-6F40BD78205C}" name="(5.8) เงินให้กู้ยืม ให้เช่าซื้อรถ _x000a_รับอาวัลตั๋วเงิน และออกหนังสือค้ำประกัน" totalsRowFunction="sum" dataDxfId="62" totalsRowDxfId="61"/>
    <tableColumn id="12" xr3:uid="{A66D8FFC-1BFE-4E87-B71E-DA992443F7A2}" name="(5.9) หลักทรัพย์ยืมและให้ยืม" totalsRowFunction="sum" dataDxfId="60" totalsRowDxfId="59"/>
    <tableColumn id="13" xr3:uid="{0F702160-1F33-4177-A87B-41ADD2BD7445}" name="(5.10) หลักทรัพย์ซื้อหรือขายคืน" totalsRowFunction="sum" dataDxfId="58" totalsRowDxfId="57"/>
    <tableColumn id="14" xr3:uid="{0CFBB416-EDA7-4858-8010-0986D6141D3F}" name="(5.11) กิจการเงินร่วมลงทุน" totalsRowFunction="sum" dataDxfId="56" totalsRowDxfId="55"/>
    <tableColumn id="15" xr3:uid="{AF607B9A-C51F-4348-A3D5-26ACEE533308}" name="รวม" totalsRowFunction="sum" dataDxfId="54" totalsRowDxfId="53">
      <calculatedColumnFormula>SUM(rpt.chg[[#This Row],[(5.1) เงินฝาก]:[(5.11) กิจการเงินร่วมลงทุน]])</calculatedColumnFormula>
    </tableColumn>
    <tableColumn id="17" xr3:uid="{DF5A4BC2-D6B7-4267-A7A3-95AD0868C163}" name="วันที่เกิดธุรกรรมหรือกิจกรรม*_x000a_(DD/MM/YYYY)" dataDxfId="52" totalsRowDxfId="51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opLeftCell="A22" zoomScaleNormal="100" workbookViewId="0">
      <selection activeCell="A22" sqref="A1:XFD1048576"/>
    </sheetView>
  </sheetViews>
  <sheetFormatPr defaultColWidth="9" defaultRowHeight="20"/>
  <cols>
    <col min="1" max="1" width="18.7265625" style="1" customWidth="1"/>
    <col min="2" max="2" width="32.453125" style="1" customWidth="1"/>
    <col min="3" max="3" width="29.1796875" style="1" customWidth="1"/>
    <col min="4" max="4" width="18.1796875" style="1" customWidth="1"/>
    <col min="5" max="5" width="20.26953125" style="1" customWidth="1"/>
    <col min="6" max="6" width="19.1796875" style="1" customWidth="1"/>
    <col min="7" max="7" width="21" style="1" customWidth="1"/>
    <col min="8" max="8" width="19.453125" style="1" customWidth="1"/>
    <col min="9" max="9" width="15.1796875" style="1" bestFit="1" customWidth="1"/>
    <col min="10" max="10" width="4.81640625" style="1" customWidth="1"/>
    <col min="11" max="16384" width="9" style="1"/>
  </cols>
  <sheetData>
    <row r="1" spans="1:17" ht="24">
      <c r="I1" s="2" t="s">
        <v>0</v>
      </c>
    </row>
    <row r="2" spans="1:17" ht="24" customHeight="1">
      <c r="A2" s="341" t="s">
        <v>1</v>
      </c>
      <c r="B2" s="341"/>
      <c r="C2" s="341"/>
      <c r="D2" s="341"/>
      <c r="E2" s="341"/>
      <c r="F2" s="341"/>
      <c r="G2" s="341"/>
      <c r="H2" s="341"/>
      <c r="I2" s="341"/>
    </row>
    <row r="3" spans="1:17">
      <c r="A3" s="341" t="s">
        <v>2</v>
      </c>
      <c r="B3" s="342"/>
      <c r="C3" s="342"/>
      <c r="D3" s="342"/>
      <c r="E3" s="342"/>
      <c r="F3" s="342"/>
      <c r="G3" s="342"/>
      <c r="H3" s="342"/>
      <c r="I3" s="342"/>
    </row>
    <row r="5" spans="1:17" ht="24.65" customHeight="1">
      <c r="B5" s="3" t="s">
        <v>3</v>
      </c>
      <c r="C5" s="4"/>
      <c r="G5" s="5" t="s">
        <v>4</v>
      </c>
      <c r="H5" s="4"/>
    </row>
    <row r="6" spans="1:17" ht="20.5" customHeight="1">
      <c r="A6" s="5"/>
      <c r="C6" s="4"/>
      <c r="G6" s="5" t="s">
        <v>5</v>
      </c>
      <c r="H6" s="4"/>
      <c r="I6" s="6"/>
    </row>
    <row r="7" spans="1:17" ht="24">
      <c r="A7" s="343" t="s">
        <v>6</v>
      </c>
      <c r="B7" s="343"/>
      <c r="C7" s="4" t="s">
        <v>6</v>
      </c>
      <c r="H7" s="4" t="s">
        <v>6</v>
      </c>
      <c r="J7" s="4"/>
      <c r="K7" s="4"/>
      <c r="L7" s="4"/>
      <c r="M7" s="4"/>
      <c r="N7" s="4"/>
      <c r="O7" s="4"/>
      <c r="P7" s="4"/>
      <c r="Q7" s="4"/>
    </row>
    <row r="8" spans="1:17" ht="21" customHeight="1">
      <c r="A8" s="4" t="s">
        <v>7</v>
      </c>
      <c r="B8" s="4"/>
      <c r="C8" s="4" t="s">
        <v>8</v>
      </c>
      <c r="D8" s="4"/>
      <c r="E8" s="4"/>
      <c r="F8" s="4"/>
      <c r="G8" s="4"/>
      <c r="H8" s="4"/>
      <c r="I8" s="4"/>
    </row>
    <row r="9" spans="1:17" ht="24">
      <c r="I9" s="7" t="s">
        <v>9</v>
      </c>
    </row>
    <row r="10" spans="1:17" ht="20.5" customHeight="1">
      <c r="A10" s="344" t="s">
        <v>10</v>
      </c>
      <c r="B10" s="344"/>
      <c r="C10" s="345"/>
      <c r="D10" s="348" t="s">
        <v>11</v>
      </c>
      <c r="E10" s="349"/>
      <c r="F10" s="349"/>
      <c r="G10" s="349"/>
      <c r="H10" s="350"/>
      <c r="I10" s="351" t="s">
        <v>12</v>
      </c>
    </row>
    <row r="11" spans="1:17" ht="80.5" customHeight="1">
      <c r="A11" s="346"/>
      <c r="B11" s="346"/>
      <c r="C11" s="347"/>
      <c r="D11" s="8" t="s">
        <v>13</v>
      </c>
      <c r="E11" s="9" t="s">
        <v>14</v>
      </c>
      <c r="F11" s="9" t="s">
        <v>15</v>
      </c>
      <c r="G11" s="9" t="s">
        <v>16</v>
      </c>
      <c r="H11" s="29" t="s">
        <v>17</v>
      </c>
      <c r="I11" s="352"/>
    </row>
    <row r="12" spans="1:17" ht="24">
      <c r="A12" s="353" t="s">
        <v>18</v>
      </c>
      <c r="B12" s="353"/>
      <c r="C12" s="354"/>
      <c r="D12" s="22"/>
      <c r="E12" s="23"/>
      <c r="F12" s="23"/>
      <c r="G12" s="23"/>
      <c r="H12" s="24"/>
      <c r="I12" s="25"/>
    </row>
    <row r="13" spans="1:17" ht="20.5" customHeight="1">
      <c r="A13" s="355" t="s">
        <v>19</v>
      </c>
      <c r="B13" s="356"/>
      <c r="C13" s="357"/>
      <c r="D13" s="10"/>
      <c r="E13" s="10"/>
      <c r="F13" s="10">
        <f>D13+E13</f>
        <v>0</v>
      </c>
      <c r="G13" s="11" t="s">
        <v>20</v>
      </c>
      <c r="H13" s="10"/>
      <c r="I13" s="10"/>
    </row>
    <row r="14" spans="1:17" ht="24">
      <c r="A14" s="355" t="s">
        <v>21</v>
      </c>
      <c r="B14" s="356"/>
      <c r="C14" s="357"/>
      <c r="D14" s="10">
        <v>100</v>
      </c>
      <c r="E14" s="10">
        <v>200</v>
      </c>
      <c r="F14" s="10">
        <f t="shared" ref="F14:F25" si="0">D14+E14</f>
        <v>300</v>
      </c>
      <c r="G14" s="11" t="s">
        <v>20</v>
      </c>
      <c r="H14" s="10"/>
      <c r="I14" s="10"/>
    </row>
    <row r="15" spans="1:17" ht="24">
      <c r="A15" s="355" t="s">
        <v>22</v>
      </c>
      <c r="B15" s="356"/>
      <c r="C15" s="357"/>
      <c r="D15" s="10"/>
      <c r="E15" s="10">
        <v>200</v>
      </c>
      <c r="F15" s="10">
        <f t="shared" si="0"/>
        <v>200</v>
      </c>
      <c r="G15" s="358" t="s">
        <v>23</v>
      </c>
      <c r="H15" s="10"/>
      <c r="I15" s="10"/>
    </row>
    <row r="16" spans="1:17" ht="24">
      <c r="A16" s="360" t="s">
        <v>24</v>
      </c>
      <c r="B16" s="361"/>
      <c r="C16" s="362"/>
      <c r="D16" s="10"/>
      <c r="E16" s="10">
        <v>100</v>
      </c>
      <c r="F16" s="10">
        <f t="shared" si="0"/>
        <v>100</v>
      </c>
      <c r="G16" s="359"/>
      <c r="H16" s="10"/>
      <c r="I16" s="10"/>
    </row>
    <row r="17" spans="1:9" ht="23.5" customHeight="1">
      <c r="A17" s="355" t="s">
        <v>25</v>
      </c>
      <c r="B17" s="356"/>
      <c r="C17" s="357"/>
      <c r="D17" s="12"/>
      <c r="E17" s="12"/>
      <c r="F17" s="12"/>
      <c r="G17" s="13"/>
      <c r="H17" s="10"/>
      <c r="I17" s="10"/>
    </row>
    <row r="18" spans="1:9" ht="20.5" customHeight="1">
      <c r="A18" s="360" t="s">
        <v>26</v>
      </c>
      <c r="B18" s="361"/>
      <c r="C18" s="362"/>
      <c r="D18" s="10"/>
      <c r="E18" s="10">
        <v>100</v>
      </c>
      <c r="F18" s="10">
        <f t="shared" si="0"/>
        <v>100</v>
      </c>
      <c r="G18" s="13"/>
      <c r="H18" s="10"/>
      <c r="I18" s="10"/>
    </row>
    <row r="19" spans="1:9" ht="20.5" customHeight="1">
      <c r="A19" s="360" t="s">
        <v>27</v>
      </c>
      <c r="B19" s="361"/>
      <c r="C19" s="362"/>
      <c r="D19" s="10"/>
      <c r="E19" s="10">
        <v>100</v>
      </c>
      <c r="F19" s="10">
        <f t="shared" si="0"/>
        <v>100</v>
      </c>
      <c r="G19" s="13"/>
      <c r="H19" s="10"/>
      <c r="I19" s="10"/>
    </row>
    <row r="20" spans="1:9" ht="65.25" customHeight="1">
      <c r="A20" s="355" t="s">
        <v>28</v>
      </c>
      <c r="B20" s="356"/>
      <c r="C20" s="357"/>
      <c r="D20" s="10"/>
      <c r="E20" s="10">
        <v>200</v>
      </c>
      <c r="F20" s="10">
        <f t="shared" si="0"/>
        <v>200</v>
      </c>
      <c r="G20" s="13"/>
      <c r="H20" s="10"/>
      <c r="I20" s="10"/>
    </row>
    <row r="21" spans="1:9" ht="24">
      <c r="A21" s="355" t="s">
        <v>29</v>
      </c>
      <c r="B21" s="356"/>
      <c r="C21" s="357"/>
      <c r="D21" s="10"/>
      <c r="E21" s="10"/>
      <c r="F21" s="10">
        <f t="shared" si="0"/>
        <v>0</v>
      </c>
      <c r="G21" s="11" t="s">
        <v>30</v>
      </c>
      <c r="H21" s="10"/>
      <c r="I21" s="10"/>
    </row>
    <row r="22" spans="1:9" ht="24" customHeight="1">
      <c r="A22" s="355" t="s">
        <v>31</v>
      </c>
      <c r="B22" s="356"/>
      <c r="C22" s="357"/>
      <c r="D22" s="10"/>
      <c r="E22" s="10"/>
      <c r="F22" s="10">
        <f t="shared" si="0"/>
        <v>0</v>
      </c>
      <c r="G22" s="11" t="s">
        <v>32</v>
      </c>
      <c r="H22" s="10"/>
      <c r="I22" s="10"/>
    </row>
    <row r="23" spans="1:9" ht="24" customHeight="1">
      <c r="A23" s="355" t="s">
        <v>33</v>
      </c>
      <c r="B23" s="356"/>
      <c r="C23" s="357"/>
      <c r="D23" s="10"/>
      <c r="E23" s="10"/>
      <c r="F23" s="10">
        <f t="shared" si="0"/>
        <v>0</v>
      </c>
      <c r="G23" s="11" t="s">
        <v>34</v>
      </c>
      <c r="H23" s="10"/>
      <c r="I23" s="10"/>
    </row>
    <row r="24" spans="1:9" ht="20.5" customHeight="1">
      <c r="A24" s="355" t="s">
        <v>35</v>
      </c>
      <c r="B24" s="356"/>
      <c r="C24" s="357"/>
      <c r="D24" s="10"/>
      <c r="E24" s="10"/>
      <c r="F24" s="10">
        <f t="shared" si="0"/>
        <v>0</v>
      </c>
      <c r="G24" s="11" t="s">
        <v>34</v>
      </c>
      <c r="H24" s="10"/>
      <c r="I24" s="10"/>
    </row>
    <row r="25" spans="1:9" ht="25.5" customHeight="1">
      <c r="A25" s="360" t="s">
        <v>36</v>
      </c>
      <c r="B25" s="361"/>
      <c r="C25" s="362"/>
      <c r="D25" s="10"/>
      <c r="E25" s="10"/>
      <c r="F25" s="10">
        <f t="shared" si="0"/>
        <v>0</v>
      </c>
      <c r="G25" s="13"/>
      <c r="H25" s="10"/>
      <c r="I25" s="10"/>
    </row>
    <row r="26" spans="1:9" ht="20.5" customHeight="1">
      <c r="A26" s="363" t="s">
        <v>37</v>
      </c>
      <c r="B26" s="364"/>
      <c r="C26" s="365"/>
      <c r="D26" s="12"/>
      <c r="E26" s="12"/>
      <c r="F26" s="12"/>
      <c r="G26" s="12"/>
      <c r="H26" s="12"/>
      <c r="I26" s="12"/>
    </row>
    <row r="27" spans="1:9" ht="24">
      <c r="A27" s="355" t="s">
        <v>38</v>
      </c>
      <c r="B27" s="356"/>
      <c r="C27" s="357"/>
      <c r="D27" s="10"/>
      <c r="E27" s="10"/>
      <c r="F27" s="10">
        <f>D27+E27</f>
        <v>0</v>
      </c>
      <c r="G27" s="13"/>
      <c r="H27" s="10"/>
      <c r="I27" s="10"/>
    </row>
    <row r="28" spans="1:9" ht="24">
      <c r="A28" s="355" t="s">
        <v>39</v>
      </c>
      <c r="B28" s="356"/>
      <c r="C28" s="357"/>
      <c r="D28" s="12"/>
      <c r="E28" s="12"/>
      <c r="F28" s="12"/>
      <c r="G28" s="12"/>
      <c r="H28" s="12"/>
      <c r="I28" s="12"/>
    </row>
    <row r="29" spans="1:9" ht="24">
      <c r="A29" s="360" t="s">
        <v>40</v>
      </c>
      <c r="B29" s="361"/>
      <c r="C29" s="362"/>
      <c r="D29" s="10"/>
      <c r="E29" s="10"/>
      <c r="F29" s="10">
        <f t="shared" ref="F29:F36" si="1">D29+E29</f>
        <v>0</v>
      </c>
      <c r="G29" s="13"/>
      <c r="H29" s="10"/>
      <c r="I29" s="10"/>
    </row>
    <row r="30" spans="1:9" ht="24" customHeight="1">
      <c r="A30" s="360" t="s">
        <v>41</v>
      </c>
      <c r="B30" s="361"/>
      <c r="C30" s="362"/>
      <c r="D30" s="10"/>
      <c r="E30" s="10"/>
      <c r="F30" s="10">
        <f t="shared" si="1"/>
        <v>0</v>
      </c>
      <c r="G30" s="13"/>
      <c r="H30" s="10"/>
      <c r="I30" s="10"/>
    </row>
    <row r="31" spans="1:9" ht="24">
      <c r="A31" s="355" t="s">
        <v>42</v>
      </c>
      <c r="B31" s="356"/>
      <c r="C31" s="357"/>
      <c r="D31" s="12"/>
      <c r="E31" s="12"/>
      <c r="F31" s="12"/>
      <c r="G31" s="12"/>
      <c r="H31" s="12"/>
      <c r="I31" s="12"/>
    </row>
    <row r="32" spans="1:9" ht="19.5" customHeight="1">
      <c r="A32" s="360" t="s">
        <v>43</v>
      </c>
      <c r="B32" s="361"/>
      <c r="C32" s="362"/>
      <c r="D32" s="10"/>
      <c r="E32" s="10"/>
      <c r="F32" s="10">
        <f>D32+E32</f>
        <v>0</v>
      </c>
      <c r="G32" s="13"/>
      <c r="H32" s="10"/>
      <c r="I32" s="10"/>
    </row>
    <row r="33" spans="1:9" ht="19.5" customHeight="1">
      <c r="A33" s="360" t="s">
        <v>44</v>
      </c>
      <c r="B33" s="361"/>
      <c r="C33" s="362"/>
      <c r="D33" s="10"/>
      <c r="E33" s="10"/>
      <c r="F33" s="10">
        <f>D33+E33</f>
        <v>0</v>
      </c>
      <c r="G33" s="13"/>
      <c r="H33" s="10"/>
      <c r="I33" s="10"/>
    </row>
    <row r="34" spans="1:9" ht="64.5" customHeight="1">
      <c r="A34" s="355" t="s">
        <v>45</v>
      </c>
      <c r="B34" s="356"/>
      <c r="C34" s="357"/>
      <c r="D34" s="10"/>
      <c r="E34" s="10"/>
      <c r="F34" s="10">
        <f t="shared" si="1"/>
        <v>0</v>
      </c>
      <c r="G34" s="13"/>
      <c r="H34" s="10"/>
      <c r="I34" s="10"/>
    </row>
    <row r="35" spans="1:9" ht="24">
      <c r="A35" s="360" t="s">
        <v>46</v>
      </c>
      <c r="B35" s="361"/>
      <c r="C35" s="362"/>
      <c r="D35" s="10"/>
      <c r="E35" s="10"/>
      <c r="F35" s="10"/>
      <c r="G35" s="13"/>
      <c r="H35" s="10"/>
      <c r="I35" s="10"/>
    </row>
    <row r="36" spans="1:9" ht="24">
      <c r="A36" s="369" t="s">
        <v>47</v>
      </c>
      <c r="B36" s="370"/>
      <c r="C36" s="371"/>
      <c r="D36" s="10"/>
      <c r="E36" s="10"/>
      <c r="F36" s="10">
        <f t="shared" si="1"/>
        <v>0</v>
      </c>
      <c r="G36" s="13"/>
      <c r="H36" s="10"/>
      <c r="I36" s="10"/>
    </row>
    <row r="37" spans="1:9" ht="24" customHeight="1">
      <c r="A37" s="369" t="s">
        <v>48</v>
      </c>
      <c r="B37" s="370"/>
      <c r="C37" s="371"/>
      <c r="D37" s="10">
        <f>D27+D29++D30+D32+D33+D34+D35+D36</f>
        <v>0</v>
      </c>
      <c r="E37" s="10">
        <f>E27+E29++E30+E32+E33+E34+E35+E36</f>
        <v>0</v>
      </c>
      <c r="F37" s="10">
        <f>F27+F29++F30+F32+F33+F34+F35+F36</f>
        <v>0</v>
      </c>
      <c r="G37" s="11">
        <v>30</v>
      </c>
      <c r="H37" s="10"/>
      <c r="I37" s="10"/>
    </row>
    <row r="38" spans="1:9" ht="25.5" customHeight="1">
      <c r="A38" s="366" t="s">
        <v>49</v>
      </c>
      <c r="B38" s="367"/>
      <c r="C38" s="368"/>
      <c r="D38" s="12"/>
      <c r="E38" s="12"/>
      <c r="F38" s="12"/>
      <c r="G38" s="12"/>
      <c r="H38" s="12"/>
      <c r="I38" s="12"/>
    </row>
    <row r="39" spans="1:9" ht="25.5" customHeight="1">
      <c r="A39" s="369" t="s">
        <v>50</v>
      </c>
      <c r="B39" s="370"/>
      <c r="C39" s="371"/>
      <c r="D39" s="10">
        <f>D16+D30</f>
        <v>0</v>
      </c>
      <c r="E39" s="10">
        <f>E16+E30</f>
        <v>100</v>
      </c>
      <c r="F39" s="10">
        <f>D39+E39</f>
        <v>100</v>
      </c>
      <c r="G39" s="13"/>
      <c r="H39" s="10"/>
      <c r="I39" s="10"/>
    </row>
    <row r="40" spans="1:9" ht="47.25" customHeight="1">
      <c r="A40" s="360" t="s">
        <v>51</v>
      </c>
      <c r="B40" s="361"/>
      <c r="C40" s="362"/>
      <c r="D40" s="10">
        <f>D19+D33</f>
        <v>0</v>
      </c>
      <c r="E40" s="10">
        <f>E19+E33</f>
        <v>100</v>
      </c>
      <c r="F40" s="10">
        <f t="shared" ref="F40:F46" si="2">D40+E40</f>
        <v>100</v>
      </c>
      <c r="G40" s="13"/>
      <c r="H40" s="10"/>
      <c r="I40" s="10"/>
    </row>
    <row r="41" spans="1:9" ht="66.75" customHeight="1">
      <c r="A41" s="369" t="s">
        <v>52</v>
      </c>
      <c r="B41" s="370"/>
      <c r="C41" s="371"/>
      <c r="D41" s="10"/>
      <c r="E41" s="10"/>
      <c r="F41" s="10">
        <f t="shared" si="2"/>
        <v>0</v>
      </c>
      <c r="G41" s="13"/>
      <c r="H41" s="10"/>
      <c r="I41" s="10"/>
    </row>
    <row r="42" spans="1:9" ht="36.75" customHeight="1">
      <c r="A42" s="369" t="s">
        <v>53</v>
      </c>
      <c r="B42" s="370"/>
      <c r="C42" s="371"/>
      <c r="D42" s="10"/>
      <c r="E42" s="10"/>
      <c r="F42" s="10">
        <f t="shared" si="2"/>
        <v>0</v>
      </c>
      <c r="G42" s="13"/>
      <c r="H42" s="10"/>
      <c r="I42" s="10"/>
    </row>
    <row r="43" spans="1:9" ht="24">
      <c r="A43" s="372" t="s">
        <v>54</v>
      </c>
      <c r="B43" s="373"/>
      <c r="C43" s="374"/>
      <c r="D43" s="10">
        <f>D25+D36</f>
        <v>0</v>
      </c>
      <c r="E43" s="10">
        <f>E25+E36</f>
        <v>0</v>
      </c>
      <c r="F43" s="10">
        <f>D43+E43</f>
        <v>0</v>
      </c>
      <c r="G43" s="11">
        <v>1</v>
      </c>
      <c r="H43" s="10"/>
      <c r="I43" s="10"/>
    </row>
    <row r="44" spans="1:9" ht="24" customHeight="1">
      <c r="A44" s="366" t="s">
        <v>55</v>
      </c>
      <c r="B44" s="367"/>
      <c r="C44" s="368"/>
      <c r="D44" s="10"/>
      <c r="E44" s="14"/>
      <c r="F44" s="10">
        <f t="shared" si="2"/>
        <v>0</v>
      </c>
      <c r="G44" s="11">
        <v>5</v>
      </c>
      <c r="H44" s="10"/>
      <c r="I44" s="10"/>
    </row>
    <row r="45" spans="1:9" ht="25.5" customHeight="1">
      <c r="A45" s="366" t="s">
        <v>56</v>
      </c>
      <c r="B45" s="367"/>
      <c r="C45" s="368"/>
      <c r="D45" s="10">
        <f>D18+D19+D32+D33</f>
        <v>0</v>
      </c>
      <c r="E45" s="10">
        <f>E18+E19+E32+E33</f>
        <v>200</v>
      </c>
      <c r="F45" s="10">
        <f>D45+E45</f>
        <v>200</v>
      </c>
      <c r="G45" s="11">
        <v>30</v>
      </c>
      <c r="H45" s="10"/>
      <c r="I45" s="10"/>
    </row>
    <row r="46" spans="1:9" ht="66.75" customHeight="1">
      <c r="A46" s="366" t="s">
        <v>57</v>
      </c>
      <c r="B46" s="367"/>
      <c r="C46" s="368"/>
      <c r="D46" s="10">
        <f>D20+D34</f>
        <v>0</v>
      </c>
      <c r="E46" s="10">
        <f>E20+E34</f>
        <v>200</v>
      </c>
      <c r="F46" s="10">
        <f t="shared" si="2"/>
        <v>200</v>
      </c>
      <c r="G46" s="11">
        <v>30</v>
      </c>
      <c r="H46" s="10"/>
      <c r="I46" s="10"/>
    </row>
    <row r="48" spans="1:9" ht="40.5" customHeight="1">
      <c r="A48" s="381"/>
      <c r="B48" s="381"/>
      <c r="C48" s="381"/>
      <c r="D48" s="30" t="s">
        <v>58</v>
      </c>
      <c r="E48" s="30" t="s">
        <v>59</v>
      </c>
      <c r="F48" s="15" t="s">
        <v>60</v>
      </c>
    </row>
    <row r="49" spans="1:9" ht="30.75" customHeight="1">
      <c r="A49" s="382" t="s">
        <v>61</v>
      </c>
      <c r="B49" s="382"/>
      <c r="C49" s="382"/>
      <c r="D49" s="16"/>
      <c r="E49" s="16"/>
      <c r="F49" s="16"/>
    </row>
    <row r="51" spans="1:9" s="18" customFormat="1" ht="20.5">
      <c r="A51" s="383" t="s">
        <v>62</v>
      </c>
      <c r="B51" s="383"/>
      <c r="C51" s="17"/>
      <c r="E51" s="19"/>
    </row>
    <row r="52" spans="1:9" s="18" customFormat="1" ht="20.5">
      <c r="A52" s="384" t="s">
        <v>63</v>
      </c>
      <c r="B52" s="384"/>
      <c r="E52" s="19"/>
    </row>
    <row r="53" spans="1:9" s="18" customFormat="1" ht="20.5">
      <c r="A53" s="20" t="s">
        <v>64</v>
      </c>
      <c r="B53" s="17"/>
      <c r="C53" s="20" t="s">
        <v>65</v>
      </c>
      <c r="E53" s="19"/>
    </row>
    <row r="54" spans="1:9" ht="22.5" customHeight="1">
      <c r="A54" s="375" t="s">
        <v>66</v>
      </c>
      <c r="B54" s="376"/>
      <c r="C54" s="376"/>
      <c r="D54" s="376"/>
      <c r="E54" s="376"/>
      <c r="F54" s="376"/>
      <c r="G54" s="376"/>
      <c r="H54" s="376"/>
      <c r="I54" s="377"/>
    </row>
    <row r="55" spans="1:9" ht="54" customHeight="1">
      <c r="A55" s="378" t="s">
        <v>67</v>
      </c>
      <c r="B55" s="379"/>
      <c r="C55" s="379"/>
      <c r="D55" s="379"/>
      <c r="E55" s="379"/>
      <c r="F55" s="379"/>
      <c r="G55" s="379"/>
      <c r="H55" s="379"/>
      <c r="I55" s="380"/>
    </row>
    <row r="56" spans="1:9" ht="24">
      <c r="A56" s="378" t="s">
        <v>68</v>
      </c>
      <c r="B56" s="379"/>
      <c r="C56" s="379"/>
      <c r="D56" s="379"/>
      <c r="E56" s="379"/>
      <c r="F56" s="379"/>
      <c r="G56" s="379"/>
      <c r="H56" s="379"/>
      <c r="I56" s="380"/>
    </row>
    <row r="57" spans="1:9" ht="20.5">
      <c r="A57" s="21" t="s">
        <v>69</v>
      </c>
    </row>
  </sheetData>
  <mergeCells count="49">
    <mergeCell ref="A54:I54"/>
    <mergeCell ref="A55:I55"/>
    <mergeCell ref="A56:I56"/>
    <mergeCell ref="A45:C45"/>
    <mergeCell ref="A46:C46"/>
    <mergeCell ref="A48:C48"/>
    <mergeCell ref="A49:C49"/>
    <mergeCell ref="A51:B51"/>
    <mergeCell ref="A52:B52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28:C28"/>
    <mergeCell ref="A29:C29"/>
    <mergeCell ref="A30:C30"/>
    <mergeCell ref="A31:C31"/>
    <mergeCell ref="A32:C32"/>
    <mergeCell ref="A27:C27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2:C12"/>
    <mergeCell ref="A13:C13"/>
    <mergeCell ref="A14:C14"/>
    <mergeCell ref="A15:C15"/>
    <mergeCell ref="G15:G16"/>
    <mergeCell ref="A16:C16"/>
    <mergeCell ref="A2:I2"/>
    <mergeCell ref="A3:I3"/>
    <mergeCell ref="A7:B7"/>
    <mergeCell ref="A10:C11"/>
    <mergeCell ref="D10:H10"/>
    <mergeCell ref="I10:I11"/>
  </mergeCells>
  <pageMargins left="0.19685039370078741" right="0.19685039370078741" top="0.19685039370078741" bottom="0.19685039370078741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65D9-9D07-4866-91C8-0171271F0952}">
  <sheetPr>
    <pageSetUpPr fitToPage="1"/>
  </sheetPr>
  <dimension ref="A1:K42"/>
  <sheetViews>
    <sheetView tabSelected="1" zoomScale="80" zoomScaleNormal="80" zoomScaleSheetLayoutView="40" workbookViewId="0">
      <selection activeCell="B15" sqref="B15"/>
    </sheetView>
  </sheetViews>
  <sheetFormatPr defaultColWidth="9.81640625" defaultRowHeight="20.5"/>
  <cols>
    <col min="1" max="1" width="90.08984375" style="26" customWidth="1"/>
    <col min="2" max="2" width="30.90625" style="26" customWidth="1"/>
    <col min="3" max="3" width="27.90625" style="26" customWidth="1"/>
    <col min="4" max="4" width="28.1796875" style="26" customWidth="1"/>
    <col min="5" max="5" width="21.90625" style="26" customWidth="1"/>
    <col min="6" max="6" width="16.1796875" style="26" customWidth="1"/>
    <col min="7" max="7" width="15.36328125" style="26" customWidth="1"/>
    <col min="8" max="9" width="17.453125" style="26" customWidth="1"/>
    <col min="10" max="10" width="15.6328125" style="26" customWidth="1"/>
    <col min="11" max="11" width="9.81640625" style="26" customWidth="1"/>
    <col min="12" max="16384" width="9.81640625" style="26"/>
  </cols>
  <sheetData>
    <row r="1" spans="1:10">
      <c r="A1" s="32" t="s">
        <v>422</v>
      </c>
      <c r="J1" s="144"/>
    </row>
    <row r="2" spans="1:10" ht="15" customHeight="1">
      <c r="A2" s="33"/>
    </row>
    <row r="3" spans="1:10">
      <c r="A3" s="34" t="s">
        <v>144</v>
      </c>
      <c r="B3" s="35"/>
    </row>
    <row r="4" spans="1:10">
      <c r="A4" s="36" t="s">
        <v>145</v>
      </c>
      <c r="B4" s="37"/>
    </row>
    <row r="5" spans="1:10">
      <c r="A5" s="34"/>
      <c r="B5" s="28"/>
    </row>
    <row r="6" spans="1:10">
      <c r="A6" s="38" t="s">
        <v>208</v>
      </c>
      <c r="B6" s="39"/>
    </row>
    <row r="7" spans="1:10">
      <c r="A7" s="38" t="s">
        <v>146</v>
      </c>
      <c r="B7" s="39"/>
    </row>
    <row r="8" spans="1:10">
      <c r="A8" s="38" t="s">
        <v>209</v>
      </c>
      <c r="B8" s="40"/>
    </row>
    <row r="10" spans="1:10" ht="82">
      <c r="A10" s="41" t="s">
        <v>210</v>
      </c>
      <c r="B10" s="41" t="s">
        <v>211</v>
      </c>
      <c r="C10" s="41" t="s">
        <v>153</v>
      </c>
      <c r="D10" s="41" t="s">
        <v>212</v>
      </c>
      <c r="E10" s="41" t="s">
        <v>213</v>
      </c>
      <c r="F10" s="41" t="s">
        <v>214</v>
      </c>
      <c r="G10" s="41" t="s">
        <v>215</v>
      </c>
      <c r="H10" s="41" t="s">
        <v>216</v>
      </c>
      <c r="I10" s="41" t="s">
        <v>217</v>
      </c>
      <c r="J10" s="31" t="s">
        <v>66</v>
      </c>
    </row>
    <row r="11" spans="1:10" ht="29.25" customHeight="1">
      <c r="A11" s="42" t="s">
        <v>218</v>
      </c>
      <c r="B11" s="43"/>
      <c r="C11" s="43"/>
      <c r="D11" s="43"/>
      <c r="E11" s="43"/>
      <c r="F11" s="43"/>
      <c r="G11" s="27"/>
      <c r="H11" s="27"/>
      <c r="I11" s="27"/>
      <c r="J11" s="27"/>
    </row>
    <row r="12" spans="1:10" ht="61.5">
      <c r="A12" s="43" t="s">
        <v>219</v>
      </c>
      <c r="B12" s="43"/>
      <c r="C12" s="43"/>
      <c r="D12" s="43"/>
      <c r="E12" s="43"/>
      <c r="F12" s="43"/>
      <c r="G12" s="27"/>
      <c r="H12" s="27"/>
      <c r="I12" s="27"/>
      <c r="J12" s="27"/>
    </row>
    <row r="13" spans="1:10" ht="41">
      <c r="A13" s="43" t="s">
        <v>220</v>
      </c>
      <c r="B13" s="43"/>
      <c r="C13" s="43"/>
      <c r="D13" s="43"/>
      <c r="E13" s="43"/>
      <c r="F13" s="43"/>
      <c r="G13" s="27"/>
      <c r="H13" s="27"/>
      <c r="I13" s="27"/>
      <c r="J13" s="27"/>
    </row>
    <row r="14" spans="1:10">
      <c r="A14" s="43" t="s">
        <v>221</v>
      </c>
      <c r="B14" s="43"/>
      <c r="C14" s="43"/>
      <c r="D14" s="43"/>
      <c r="E14" s="43"/>
      <c r="F14" s="43"/>
      <c r="G14" s="27"/>
      <c r="H14" s="27"/>
      <c r="I14" s="27"/>
      <c r="J14" s="27"/>
    </row>
    <row r="15" spans="1:10" ht="61.5">
      <c r="A15" s="43" t="s">
        <v>222</v>
      </c>
      <c r="B15" s="43"/>
      <c r="C15" s="43"/>
      <c r="D15" s="43"/>
      <c r="E15" s="43"/>
      <c r="F15" s="43"/>
      <c r="G15" s="27"/>
      <c r="H15" s="27"/>
      <c r="I15" s="27"/>
      <c r="J15" s="27"/>
    </row>
    <row r="16" spans="1:10">
      <c r="A16" s="43" t="s">
        <v>223</v>
      </c>
      <c r="B16" s="43"/>
      <c r="C16" s="43"/>
      <c r="D16" s="43"/>
      <c r="E16" s="43"/>
      <c r="F16" s="43"/>
      <c r="G16" s="27"/>
      <c r="H16" s="27"/>
      <c r="I16" s="27"/>
      <c r="J16" s="27"/>
    </row>
    <row r="17" spans="1:11" ht="41">
      <c r="A17" s="43" t="s">
        <v>224</v>
      </c>
      <c r="B17" s="43"/>
      <c r="C17" s="43"/>
      <c r="D17" s="43"/>
      <c r="E17" s="43"/>
      <c r="F17" s="43"/>
      <c r="G17" s="27"/>
      <c r="H17" s="27"/>
      <c r="I17" s="27"/>
      <c r="J17" s="27"/>
    </row>
    <row r="18" spans="1:11">
      <c r="A18" s="43" t="s">
        <v>225</v>
      </c>
      <c r="B18" s="43"/>
      <c r="C18" s="43"/>
      <c r="D18" s="43"/>
      <c r="E18" s="43"/>
      <c r="F18" s="43"/>
      <c r="G18" s="27"/>
      <c r="H18" s="27"/>
      <c r="I18" s="27"/>
      <c r="J18" s="27"/>
    </row>
    <row r="19" spans="1:11">
      <c r="A19" s="43" t="s">
        <v>226</v>
      </c>
      <c r="B19" s="43"/>
      <c r="C19" s="43"/>
      <c r="D19" s="43"/>
      <c r="E19" s="43"/>
      <c r="F19" s="43"/>
      <c r="G19" s="27"/>
      <c r="H19" s="27"/>
      <c r="I19" s="27"/>
      <c r="J19" s="27"/>
    </row>
    <row r="20" spans="1:11" ht="41">
      <c r="A20" s="43" t="s">
        <v>227</v>
      </c>
      <c r="B20" s="43"/>
      <c r="C20" s="43"/>
      <c r="D20" s="43"/>
      <c r="E20" s="43"/>
      <c r="F20" s="43"/>
      <c r="G20" s="27"/>
      <c r="H20" s="27"/>
      <c r="I20" s="27"/>
      <c r="J20" s="27"/>
    </row>
    <row r="21" spans="1:11">
      <c r="A21" s="44" t="s">
        <v>228</v>
      </c>
      <c r="B21" s="45"/>
      <c r="C21" s="45"/>
      <c r="D21" s="45"/>
      <c r="E21" s="45"/>
      <c r="F21" s="45"/>
      <c r="G21" s="45"/>
      <c r="H21" s="45"/>
      <c r="I21" s="45">
        <f>SUM(I11:I20)</f>
        <v>0</v>
      </c>
      <c r="J21" s="45"/>
    </row>
    <row r="22" spans="1:11" ht="41">
      <c r="A22" s="44" t="s">
        <v>229</v>
      </c>
      <c r="B22" s="45"/>
      <c r="C22" s="45"/>
      <c r="D22" s="45"/>
      <c r="E22" s="45"/>
      <c r="F22" s="45"/>
      <c r="G22" s="45"/>
      <c r="H22" s="45"/>
      <c r="I22" s="45">
        <f>SUM(I18:I19)</f>
        <v>0</v>
      </c>
      <c r="J22" s="46" t="e">
        <f>I22/B6</f>
        <v>#DIV/0!</v>
      </c>
    </row>
    <row r="23" spans="1:11">
      <c r="A23" s="44" t="s">
        <v>230</v>
      </c>
      <c r="B23" s="45"/>
      <c r="C23" s="45"/>
      <c r="D23" s="45"/>
      <c r="E23" s="45"/>
      <c r="F23" s="45"/>
      <c r="G23" s="45"/>
      <c r="H23" s="45"/>
      <c r="I23" s="45">
        <f>SUM(I20)</f>
        <v>0</v>
      </c>
      <c r="J23" s="46" t="e">
        <f>I23/B6</f>
        <v>#DIV/0!</v>
      </c>
    </row>
    <row r="24" spans="1:11" ht="41">
      <c r="A24" s="44" t="s">
        <v>231</v>
      </c>
      <c r="B24" s="45"/>
      <c r="C24" s="45"/>
      <c r="D24" s="45"/>
      <c r="E24" s="45"/>
      <c r="F24" s="45"/>
      <c r="G24" s="45"/>
      <c r="H24" s="45"/>
      <c r="I24" s="45">
        <f>SUM(I21)</f>
        <v>0</v>
      </c>
      <c r="J24" s="46" t="e">
        <f>I24/B7</f>
        <v>#DIV/0!</v>
      </c>
    </row>
    <row r="26" spans="1:11">
      <c r="A26" s="26" t="s">
        <v>232</v>
      </c>
    </row>
    <row r="27" spans="1:11">
      <c r="A27" s="26" t="s">
        <v>233</v>
      </c>
    </row>
    <row r="28" spans="1:11">
      <c r="A28" s="26" t="s">
        <v>234</v>
      </c>
    </row>
    <row r="29" spans="1:11">
      <c r="A29" s="26" t="s">
        <v>235</v>
      </c>
    </row>
    <row r="31" spans="1:11">
      <c r="A31" s="47" t="s">
        <v>66</v>
      </c>
    </row>
    <row r="32" spans="1:11">
      <c r="A32" s="48" t="s">
        <v>236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>
      <c r="A33" s="48" t="s">
        <v>237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48" t="s">
        <v>238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>
      <c r="A35" s="48" t="s">
        <v>239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1:11">
      <c r="A36" s="26" t="s">
        <v>240</v>
      </c>
    </row>
    <row r="37" spans="1:11">
      <c r="A37" s="48" t="s">
        <v>241</v>
      </c>
    </row>
    <row r="38" spans="1:11">
      <c r="A38" s="48" t="s">
        <v>242</v>
      </c>
    </row>
    <row r="39" spans="1:11">
      <c r="A39" s="48" t="s">
        <v>243</v>
      </c>
    </row>
    <row r="40" spans="1:11">
      <c r="A40" s="48" t="s">
        <v>244</v>
      </c>
    </row>
    <row r="41" spans="1:11">
      <c r="A41" s="48" t="s">
        <v>245</v>
      </c>
    </row>
    <row r="42" spans="1:11">
      <c r="A42" s="48" t="s">
        <v>246</v>
      </c>
    </row>
  </sheetData>
  <pageMargins left="0.26" right="0.28999999999999998" top="0.25" bottom="0.23" header="0.16" footer="0.18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E5A7-B634-4621-A03B-5B5DC8C3F9FA}">
  <sheetPr>
    <pageSetUpPr fitToPage="1"/>
  </sheetPr>
  <dimension ref="A1:G75"/>
  <sheetViews>
    <sheetView zoomScale="85" zoomScaleNormal="85" workbookViewId="0">
      <selection activeCell="A2" sqref="A2"/>
    </sheetView>
  </sheetViews>
  <sheetFormatPr defaultColWidth="5.7265625" defaultRowHeight="18"/>
  <cols>
    <col min="1" max="1" width="80.7265625" style="146" customWidth="1"/>
    <col min="2" max="6" width="16.26953125" style="146" customWidth="1"/>
    <col min="7" max="7" width="28.7265625" style="146" customWidth="1"/>
    <col min="8" max="16384" width="5.7265625" style="146"/>
  </cols>
  <sheetData>
    <row r="1" spans="1:7">
      <c r="A1" s="145" t="s">
        <v>249</v>
      </c>
      <c r="G1" s="147"/>
    </row>
    <row r="2" spans="1:7">
      <c r="A2" s="148" t="s">
        <v>70</v>
      </c>
      <c r="B2" s="149"/>
    </row>
    <row r="3" spans="1:7">
      <c r="A3" s="145" t="s">
        <v>250</v>
      </c>
      <c r="B3" s="150"/>
    </row>
    <row r="4" spans="1:7">
      <c r="A4" s="148"/>
      <c r="E4" s="148"/>
      <c r="F4" s="151"/>
    </row>
    <row r="5" spans="1:7">
      <c r="A5" s="148" t="s">
        <v>208</v>
      </c>
      <c r="B5" s="152">
        <f>SUM(D9,D30)</f>
        <v>0</v>
      </c>
      <c r="C5" s="151"/>
      <c r="D5" s="151"/>
      <c r="E5" s="151"/>
      <c r="F5" s="151"/>
      <c r="G5" s="151"/>
    </row>
    <row r="6" spans="1:7">
      <c r="A6" s="153" t="s">
        <v>209</v>
      </c>
      <c r="B6" s="154"/>
      <c r="C6" s="151"/>
      <c r="D6" s="151"/>
      <c r="E6" s="151"/>
      <c r="F6" s="151"/>
      <c r="G6" s="151"/>
    </row>
    <row r="7" spans="1:7">
      <c r="G7" s="155"/>
    </row>
    <row r="8" spans="1:7" ht="36">
      <c r="A8" s="156" t="s">
        <v>251</v>
      </c>
      <c r="B8" s="157" t="s">
        <v>252</v>
      </c>
      <c r="C8" s="157" t="s">
        <v>253</v>
      </c>
      <c r="D8" s="157" t="s">
        <v>254</v>
      </c>
      <c r="E8" s="157" t="s">
        <v>255</v>
      </c>
      <c r="F8" s="157" t="s">
        <v>256</v>
      </c>
      <c r="G8" s="158" t="s">
        <v>257</v>
      </c>
    </row>
    <row r="9" spans="1:7">
      <c r="A9" s="159" t="s">
        <v>395</v>
      </c>
      <c r="B9" s="160">
        <f>SUM(B10:B12,B17,B20:B29)</f>
        <v>0</v>
      </c>
      <c r="C9" s="160">
        <f>SUM(C10:C12,C17,C20:C29)</f>
        <v>0</v>
      </c>
      <c r="D9" s="160">
        <f>SUM(Product.Limit[[#This Row],[ลงทุนโดยตรง (2)]:[ลงทุนผ่านหน่วยลงทุน (3)]])</f>
        <v>0</v>
      </c>
      <c r="E9" s="161"/>
      <c r="F9" s="162" t="e">
        <f>Product.Limit[[#This Row],[รวม (4) = (2) + (3)]]/$B$5*100</f>
        <v>#DIV/0!</v>
      </c>
      <c r="G9" s="163"/>
    </row>
    <row r="10" spans="1:7">
      <c r="A10" s="164" t="s">
        <v>19</v>
      </c>
      <c r="B10" s="165"/>
      <c r="C10" s="165"/>
      <c r="D10" s="165"/>
      <c r="E10" s="166" t="s">
        <v>20</v>
      </c>
      <c r="F10" s="167" t="e">
        <f>Product.Limit[[#This Row],[รวม (4) = (2) + (3)]]/$B$5*100</f>
        <v>#DIV/0!</v>
      </c>
      <c r="G10" s="168"/>
    </row>
    <row r="11" spans="1:7">
      <c r="A11" s="164" t="s">
        <v>21</v>
      </c>
      <c r="B11" s="165"/>
      <c r="C11" s="165"/>
      <c r="D11" s="165"/>
      <c r="E11" s="166" t="s">
        <v>20</v>
      </c>
      <c r="F11" s="167" t="e">
        <f>Product.Limit[[#This Row],[รวม (4) = (2) + (3)]]/$B$5*100</f>
        <v>#DIV/0!</v>
      </c>
      <c r="G11" s="168"/>
    </row>
    <row r="12" spans="1:7">
      <c r="A12" s="169" t="s">
        <v>396</v>
      </c>
      <c r="B12" s="170">
        <f>SUM(B13:B16)</f>
        <v>0</v>
      </c>
      <c r="C12" s="170">
        <f>SUM(C13:C16)</f>
        <v>0</v>
      </c>
      <c r="D12" s="170">
        <f>B12+C12</f>
        <v>0</v>
      </c>
      <c r="E12" s="171">
        <v>60</v>
      </c>
      <c r="F12" s="172" t="e">
        <f>Product.Limit[[#This Row],[รวม (4) = (2) + (3)]]/$B$5*100</f>
        <v>#DIV/0!</v>
      </c>
      <c r="G12" s="173"/>
    </row>
    <row r="13" spans="1:7">
      <c r="A13" s="164" t="s">
        <v>397</v>
      </c>
      <c r="B13" s="165"/>
      <c r="C13" s="165"/>
      <c r="D13" s="165"/>
      <c r="E13" s="171"/>
      <c r="F13" s="167" t="e">
        <f>Product.Limit[[#This Row],[รวม (4) = (2) + (3)]]/$B$5*100</f>
        <v>#DIV/0!</v>
      </c>
      <c r="G13" s="168"/>
    </row>
    <row r="14" spans="1:7">
      <c r="A14" s="164" t="s">
        <v>258</v>
      </c>
      <c r="B14" s="165"/>
      <c r="C14" s="165"/>
      <c r="D14" s="165"/>
      <c r="E14" s="171"/>
      <c r="F14" s="167" t="e">
        <f>Product.Limit[[#This Row],[รวม (4) = (2) + (3)]]/$B$5*100</f>
        <v>#DIV/0!</v>
      </c>
      <c r="G14" s="168"/>
    </row>
    <row r="15" spans="1:7">
      <c r="A15" s="164" t="s">
        <v>259</v>
      </c>
      <c r="B15" s="165"/>
      <c r="C15" s="165"/>
      <c r="D15" s="165"/>
      <c r="E15" s="171"/>
      <c r="F15" s="167" t="e">
        <f>Product.Limit[[#This Row],[รวม (4) = (2) + (3)]]/$B$5*100</f>
        <v>#DIV/0!</v>
      </c>
      <c r="G15" s="168"/>
    </row>
    <row r="16" spans="1:7" ht="36">
      <c r="A16" s="164" t="s">
        <v>260</v>
      </c>
      <c r="B16" s="165"/>
      <c r="C16" s="165"/>
      <c r="D16" s="165"/>
      <c r="E16" s="171"/>
      <c r="F16" s="167" t="e">
        <f>Product.Limit[[#This Row],[รวม (4) = (2) + (3)]]/$B$5*100</f>
        <v>#DIV/0!</v>
      </c>
      <c r="G16" s="168"/>
    </row>
    <row r="17" spans="1:7">
      <c r="A17" s="169" t="s">
        <v>398</v>
      </c>
      <c r="B17" s="170">
        <f>SUM(B18:B19)</f>
        <v>0</v>
      </c>
      <c r="C17" s="170">
        <f t="shared" ref="C17" si="0">SUM(C18:C19)</f>
        <v>0</v>
      </c>
      <c r="D17" s="170">
        <f>SUM(Product.Limit[[#This Row],[ลงทุนโดยตรง (2)]:[ลงทุนผ่านหน่วยลงทุน (3)]])</f>
        <v>0</v>
      </c>
      <c r="E17" s="166"/>
      <c r="F17" s="174" t="e">
        <f>Product.Limit[[#This Row],[รวม (4) = (2) + (3)]]/$B$5*100</f>
        <v>#DIV/0!</v>
      </c>
      <c r="G17" s="173"/>
    </row>
    <row r="18" spans="1:7">
      <c r="A18" s="164" t="s">
        <v>261</v>
      </c>
      <c r="B18" s="165"/>
      <c r="C18" s="165"/>
      <c r="D18" s="165"/>
      <c r="E18" s="171"/>
      <c r="F18" s="167" t="e">
        <f>Product.Limit[[#This Row],[รวม (4) = (2) + (3)]]/$B$5*100</f>
        <v>#DIV/0!</v>
      </c>
      <c r="G18" s="168"/>
    </row>
    <row r="19" spans="1:7">
      <c r="A19" s="164" t="s">
        <v>262</v>
      </c>
      <c r="B19" s="165"/>
      <c r="C19" s="165"/>
      <c r="D19" s="165"/>
      <c r="E19" s="171"/>
      <c r="F19" s="167" t="e">
        <f>Product.Limit[[#This Row],[รวม (4) = (2) + (3)]]/$B$5*100</f>
        <v>#DIV/0!</v>
      </c>
      <c r="G19" s="168"/>
    </row>
    <row r="20" spans="1:7" ht="54">
      <c r="A20" s="164" t="s">
        <v>263</v>
      </c>
      <c r="B20" s="165"/>
      <c r="C20" s="165"/>
      <c r="D20" s="165">
        <f>SUM(Product.Limit[[#This Row],[ลงทุนโดยตรง (2)]:[ลงทุนผ่านหน่วยลงทุน (3)]])</f>
        <v>0</v>
      </c>
      <c r="E20" s="171"/>
      <c r="F20" s="167" t="e">
        <f>Product.Limit[[#This Row],[รวม (4) = (2) + (3)]]/$B$5*100</f>
        <v>#DIV/0!</v>
      </c>
      <c r="G20" s="168"/>
    </row>
    <row r="21" spans="1:7">
      <c r="A21" s="164" t="s">
        <v>264</v>
      </c>
      <c r="B21" s="165"/>
      <c r="C21" s="165"/>
      <c r="D21" s="165">
        <f>SUM(Product.Limit[[#This Row],[ลงทุนโดยตรง (2)]:[ลงทุนผ่านหน่วยลงทุน (3)]])</f>
        <v>0</v>
      </c>
      <c r="E21" s="171"/>
      <c r="F21" s="167" t="e">
        <f>Product.Limit[[#This Row],[รวม (4) = (2) + (3)]]/$B$5*100</f>
        <v>#DIV/0!</v>
      </c>
      <c r="G21" s="168"/>
    </row>
    <row r="22" spans="1:7" ht="36">
      <c r="A22" s="164" t="s">
        <v>29</v>
      </c>
      <c r="B22" s="165"/>
      <c r="C22" s="165"/>
      <c r="D22" s="165"/>
      <c r="E22" s="171" t="s">
        <v>30</v>
      </c>
      <c r="F22" s="167" t="e">
        <f>Product.Limit[[#This Row],[รวม (4) = (2) + (3)]]/$B$5*100</f>
        <v>#DIV/0!</v>
      </c>
      <c r="G22" s="168"/>
    </row>
    <row r="23" spans="1:7">
      <c r="A23" s="164" t="s">
        <v>265</v>
      </c>
      <c r="B23" s="165"/>
      <c r="C23" s="165"/>
      <c r="D23" s="165">
        <f>SUM(Product.Limit[[#This Row],[ลงทุนโดยตรง (2)]:[ลงทุนผ่านหน่วยลงทุน (3)]])</f>
        <v>0</v>
      </c>
      <c r="E23" s="171" t="s">
        <v>20</v>
      </c>
      <c r="F23" s="167" t="e">
        <f>Product.Limit[[#This Row],[รวม (4) = (2) + (3)]]/$B$5*100</f>
        <v>#DIV/0!</v>
      </c>
      <c r="G23" s="168"/>
    </row>
    <row r="24" spans="1:7" ht="36">
      <c r="A24" s="164" t="s">
        <v>266</v>
      </c>
      <c r="B24" s="165"/>
      <c r="C24" s="165"/>
      <c r="D24" s="165">
        <f>SUM(Product.Limit[[#This Row],[ลงทุนโดยตรง (2)]:[ลงทุนผ่านหน่วยลงทุน (3)]])</f>
        <v>0</v>
      </c>
      <c r="E24" s="171">
        <v>20</v>
      </c>
      <c r="F24" s="167" t="e">
        <f>Product.Limit[[#This Row],[รวม (4) = (2) + (3)]]/$B$5*100</f>
        <v>#DIV/0!</v>
      </c>
      <c r="G24" s="168"/>
    </row>
    <row r="25" spans="1:7">
      <c r="A25" s="164" t="s">
        <v>267</v>
      </c>
      <c r="B25" s="165"/>
      <c r="C25" s="165"/>
      <c r="D25" s="165">
        <f>SUM(Product.Limit[[#This Row],[ลงทุนโดยตรง (2)]:[ลงทุนผ่านหน่วยลงทุน (3)]])</f>
        <v>0</v>
      </c>
      <c r="E25" s="171">
        <v>5</v>
      </c>
      <c r="F25" s="167" t="e">
        <f>Product.Limit[[#This Row],[รวม (4) = (2) + (3)]]/$B$5*100</f>
        <v>#DIV/0!</v>
      </c>
      <c r="G25" s="168"/>
    </row>
    <row r="26" spans="1:7">
      <c r="A26" s="164" t="s">
        <v>268</v>
      </c>
      <c r="B26" s="165"/>
      <c r="C26" s="165"/>
      <c r="D26" s="165">
        <f>SUM(Product.Limit[[#This Row],[ลงทุนโดยตรง (2)]:[ลงทุนผ่านหน่วยลงทุน (3)]])</f>
        <v>0</v>
      </c>
      <c r="E26" s="171">
        <v>5</v>
      </c>
      <c r="F26" s="167" t="e">
        <f>Product.Limit[[#This Row],[รวม (4) = (2) + (3)]]/$B$5*100</f>
        <v>#DIV/0!</v>
      </c>
      <c r="G26" s="168"/>
    </row>
    <row r="27" spans="1:7">
      <c r="A27" s="164" t="s">
        <v>269</v>
      </c>
      <c r="B27" s="165"/>
      <c r="C27" s="165"/>
      <c r="D27" s="165">
        <f>SUM(Product.Limit[[#This Row],[ลงทุนโดยตรง (2)]:[ลงทุนผ่านหน่วยลงทุน (3)]])</f>
        <v>0</v>
      </c>
      <c r="E27" s="171"/>
      <c r="F27" s="167" t="e">
        <f>Product.Limit[[#This Row],[รวม (4) = (2) + (3)]]/$B$5*100</f>
        <v>#DIV/0!</v>
      </c>
      <c r="G27" s="168"/>
    </row>
    <row r="28" spans="1:7" ht="54">
      <c r="A28" s="164" t="s">
        <v>270</v>
      </c>
      <c r="B28" s="165"/>
      <c r="C28" s="165"/>
      <c r="D28" s="165">
        <f>SUM(Product.Limit[[#This Row],[ลงทุนโดยตรง (2)]:[ลงทุนผ่านหน่วยลงทุน (3)]])</f>
        <v>0</v>
      </c>
      <c r="E28" s="171"/>
      <c r="F28" s="167" t="e">
        <f>Product.Limit[[#This Row],[รวม (4) = (2) + (3)]]/$B$5*100</f>
        <v>#DIV/0!</v>
      </c>
      <c r="G28" s="168"/>
    </row>
    <row r="29" spans="1:7" ht="36">
      <c r="A29" s="164" t="s">
        <v>271</v>
      </c>
      <c r="B29" s="165"/>
      <c r="C29" s="165"/>
      <c r="D29" s="165">
        <f>SUM(Product.Limit[[#This Row],[ลงทุนโดยตรง (2)]:[ลงทุนผ่านหน่วยลงทุน (3)]])</f>
        <v>0</v>
      </c>
      <c r="E29" s="171"/>
      <c r="F29" s="167" t="e">
        <f>Product.Limit[[#This Row],[รวม (4) = (2) + (3)]]/$B$5*100</f>
        <v>#DIV/0!</v>
      </c>
      <c r="G29" s="168"/>
    </row>
    <row r="30" spans="1:7">
      <c r="A30" s="175" t="s">
        <v>399</v>
      </c>
      <c r="B30" s="176">
        <f>SUM(B31:B32,B37,B40:B44)</f>
        <v>0</v>
      </c>
      <c r="C30" s="176">
        <f>SUM(C31:C32,C37,C40:C44)</f>
        <v>0</v>
      </c>
      <c r="D30" s="176">
        <f>SUM(Product.Limit[[#This Row],[ลงทุนโดยตรง (2)]:[ลงทุนผ่านหน่วยลงทุน (3)]])</f>
        <v>0</v>
      </c>
      <c r="E30" s="177">
        <v>30</v>
      </c>
      <c r="F30" s="178" t="e">
        <f>Product.Limit[[#This Row],[รวม (4) = (2) + (3)]]/$B$5*100</f>
        <v>#DIV/0!</v>
      </c>
      <c r="G30" s="179"/>
    </row>
    <row r="31" spans="1:7">
      <c r="A31" s="164" t="s">
        <v>71</v>
      </c>
      <c r="B31" s="165"/>
      <c r="C31" s="165"/>
      <c r="D31" s="165">
        <f>SUM(Product.Limit[[#This Row],[ลงทุนโดยตรง (2)]:[ลงทุนผ่านหน่วยลงทุน (3)]])</f>
        <v>0</v>
      </c>
      <c r="E31" s="171"/>
      <c r="F31" s="167" t="e">
        <f>Product.Limit[[#This Row],[รวม (4) = (2) + (3)]]/$B$5*100</f>
        <v>#DIV/0!</v>
      </c>
      <c r="G31" s="168"/>
    </row>
    <row r="32" spans="1:7">
      <c r="A32" s="169" t="s">
        <v>400</v>
      </c>
      <c r="B32" s="170">
        <f>SUM(B33:B36)</f>
        <v>0</v>
      </c>
      <c r="C32" s="170">
        <f>SUM(C33:C36)</f>
        <v>0</v>
      </c>
      <c r="D32" s="170">
        <f>SUM(Product.Limit[[#This Row],[ลงทุนโดยตรง (2)]:[ลงทุนผ่านหน่วยลงทุน (3)]])</f>
        <v>0</v>
      </c>
      <c r="E32" s="166"/>
      <c r="F32" s="174" t="e">
        <f>Product.Limit[[#This Row],[รวม (4) = (2) + (3)]]/$B$5*100</f>
        <v>#DIV/0!</v>
      </c>
      <c r="G32" s="173"/>
    </row>
    <row r="33" spans="1:7">
      <c r="A33" s="164" t="s">
        <v>401</v>
      </c>
      <c r="B33" s="165"/>
      <c r="C33" s="165"/>
      <c r="D33" s="165">
        <f>SUM(Product.Limit[[#This Row],[ลงทุนโดยตรง (2)]:[ลงทุนผ่านหน่วยลงทุน (3)]])</f>
        <v>0</v>
      </c>
      <c r="E33" s="171"/>
      <c r="F33" s="167" t="e">
        <f>Product.Limit[[#This Row],[รวม (4) = (2) + (3)]]/$B$5*100</f>
        <v>#DIV/0!</v>
      </c>
      <c r="G33" s="168"/>
    </row>
    <row r="34" spans="1:7">
      <c r="A34" s="164" t="s">
        <v>272</v>
      </c>
      <c r="B34" s="165"/>
      <c r="C34" s="165"/>
      <c r="D34" s="165"/>
      <c r="E34" s="171"/>
      <c r="F34" s="167" t="e">
        <f>Product.Limit[[#This Row],[รวม (4) = (2) + (3)]]/$B$5*100</f>
        <v>#DIV/0!</v>
      </c>
      <c r="G34" s="168"/>
    </row>
    <row r="35" spans="1:7">
      <c r="A35" s="164" t="s">
        <v>273</v>
      </c>
      <c r="B35" s="165"/>
      <c r="C35" s="165"/>
      <c r="D35" s="165"/>
      <c r="E35" s="171"/>
      <c r="F35" s="167" t="e">
        <f>Product.Limit[[#This Row],[รวม (4) = (2) + (3)]]/$B$5*100</f>
        <v>#DIV/0!</v>
      </c>
      <c r="G35" s="168"/>
    </row>
    <row r="36" spans="1:7" ht="36">
      <c r="A36" s="164" t="s">
        <v>274</v>
      </c>
      <c r="B36" s="165"/>
      <c r="C36" s="165"/>
      <c r="D36" s="165"/>
      <c r="E36" s="171"/>
      <c r="F36" s="167" t="e">
        <f>Product.Limit[[#This Row],[รวม (4) = (2) + (3)]]/$B$5*100</f>
        <v>#DIV/0!</v>
      </c>
      <c r="G36" s="168"/>
    </row>
    <row r="37" spans="1:7">
      <c r="A37" s="169" t="s">
        <v>402</v>
      </c>
      <c r="B37" s="174">
        <f>SUM(B38:B39)</f>
        <v>0</v>
      </c>
      <c r="C37" s="174">
        <f>SUM(C38:C39)</f>
        <v>0</v>
      </c>
      <c r="D37" s="174">
        <f>SUM(Product.Limit[[#This Row],[ลงทุนโดยตรง (2)]:[ลงทุนผ่านหน่วยลงทุน (3)]])</f>
        <v>0</v>
      </c>
      <c r="E37" s="166"/>
      <c r="F37" s="174" t="e">
        <f>Product.Limit[[#This Row],[รวม (4) = (2) + (3)]]/$B$5*100</f>
        <v>#DIV/0!</v>
      </c>
      <c r="G37" s="173"/>
    </row>
    <row r="38" spans="1:7">
      <c r="A38" s="164" t="s">
        <v>43</v>
      </c>
      <c r="B38" s="165"/>
      <c r="C38" s="165"/>
      <c r="D38" s="165"/>
      <c r="E38" s="171"/>
      <c r="F38" s="167" t="e">
        <f>Product.Limit[[#This Row],[รวม (4) = (2) + (3)]]/$B$5*100</f>
        <v>#DIV/0!</v>
      </c>
      <c r="G38" s="168"/>
    </row>
    <row r="39" spans="1:7">
      <c r="A39" s="164" t="s">
        <v>44</v>
      </c>
      <c r="B39" s="165"/>
      <c r="C39" s="165"/>
      <c r="D39" s="165"/>
      <c r="E39" s="171"/>
      <c r="F39" s="167" t="e">
        <f>Product.Limit[[#This Row],[รวม (4) = (2) + (3)]]/$B$5*100</f>
        <v>#DIV/0!</v>
      </c>
      <c r="G39" s="168"/>
    </row>
    <row r="40" spans="1:7" ht="54">
      <c r="A40" s="164" t="s">
        <v>72</v>
      </c>
      <c r="B40" s="165"/>
      <c r="C40" s="165"/>
      <c r="D40" s="165"/>
      <c r="E40" s="171"/>
      <c r="F40" s="167" t="e">
        <f>Product.Limit[[#This Row],[รวม (4) = (2) + (3)]]/$B$5*100</f>
        <v>#DIV/0!</v>
      </c>
      <c r="G40" s="168"/>
    </row>
    <row r="41" spans="1:7">
      <c r="A41" s="164" t="s">
        <v>46</v>
      </c>
      <c r="B41" s="165"/>
      <c r="C41" s="165"/>
      <c r="D41" s="165"/>
      <c r="E41" s="171"/>
      <c r="F41" s="167" t="e">
        <f>Product.Limit[[#This Row],[รวม (4) = (2) + (3)]]/$B$5*100</f>
        <v>#DIV/0!</v>
      </c>
      <c r="G41" s="168"/>
    </row>
    <row r="42" spans="1:7">
      <c r="A42" s="164" t="s">
        <v>47</v>
      </c>
      <c r="B42" s="165"/>
      <c r="C42" s="165"/>
      <c r="D42" s="165"/>
      <c r="E42" s="171"/>
      <c r="F42" s="167" t="e">
        <f>Product.Limit[[#This Row],[รวม (4) = (2) + (3)]]/$B$5*100</f>
        <v>#DIV/0!</v>
      </c>
      <c r="G42" s="168"/>
    </row>
    <row r="43" spans="1:7" ht="54">
      <c r="A43" s="164" t="s">
        <v>73</v>
      </c>
      <c r="B43" s="165"/>
      <c r="C43" s="165"/>
      <c r="D43" s="165"/>
      <c r="E43" s="171"/>
      <c r="F43" s="167" t="e">
        <f>Product.Limit[[#This Row],[รวม (4) = (2) + (3)]]/$B$5*100</f>
        <v>#DIV/0!</v>
      </c>
      <c r="G43" s="168"/>
    </row>
    <row r="44" spans="1:7" ht="36">
      <c r="A44" s="164" t="s">
        <v>74</v>
      </c>
      <c r="B44" s="165"/>
      <c r="C44" s="165"/>
      <c r="D44" s="165"/>
      <c r="E44" s="171"/>
      <c r="F44" s="167" t="e">
        <f>Product.Limit[[#This Row],[รวม (4) = (2) + (3)]]/$B$5*100</f>
        <v>#DIV/0!</v>
      </c>
      <c r="G44" s="168"/>
    </row>
    <row r="45" spans="1:7">
      <c r="A45" s="180" t="s">
        <v>403</v>
      </c>
      <c r="B45" s="181">
        <f>SUM(B46:B51)</f>
        <v>0</v>
      </c>
      <c r="C45" s="181">
        <f>SUM(C46:C51)</f>
        <v>0</v>
      </c>
      <c r="D45" s="181">
        <f>SUM(Product.Limit[[#This Row],[ลงทุนโดยตรง (2)]:[ลงทุนผ่านหน่วยลงทุน (3)]])</f>
        <v>0</v>
      </c>
      <c r="E45" s="182"/>
      <c r="F45" s="183" t="e">
        <f>Product.Limit[[#This Row],[รวม (4) = (2) + (3)]]/$B$5*100</f>
        <v>#DIV/0!</v>
      </c>
      <c r="G45" s="184"/>
    </row>
    <row r="46" spans="1:7">
      <c r="A46" s="164" t="s">
        <v>50</v>
      </c>
      <c r="B46" s="165">
        <f>SUM(B14,B34)</f>
        <v>0</v>
      </c>
      <c r="C46" s="165">
        <f>SUM(C14,C34)</f>
        <v>0</v>
      </c>
      <c r="D46" s="165">
        <f>SUM(Product.Limit[[#This Row],[ลงทุนโดยตรง (2)]:[ลงทุนผ่านหน่วยลงทุน (3)]])</f>
        <v>0</v>
      </c>
      <c r="E46" s="171"/>
      <c r="F46" s="167" t="e">
        <f>Product.Limit[[#This Row],[รวม (4) = (2) + (3)]]/$B$5*100</f>
        <v>#DIV/0!</v>
      </c>
      <c r="G46" s="168"/>
    </row>
    <row r="47" spans="1:7" ht="36">
      <c r="A47" s="164" t="s">
        <v>51</v>
      </c>
      <c r="B47" s="165">
        <f>SUM(B19,B39)</f>
        <v>0</v>
      </c>
      <c r="C47" s="165">
        <f>SUM(C19,C39)</f>
        <v>0</v>
      </c>
      <c r="D47" s="165">
        <f>SUM(Product.Limit[[#This Row],[ลงทุนโดยตรง (2)]:[ลงทุนผ่านหน่วยลงทุน (3)]])</f>
        <v>0</v>
      </c>
      <c r="E47" s="171"/>
      <c r="F47" s="167" t="e">
        <f>Product.Limit[[#This Row],[รวม (4) = (2) + (3)]]/$B$5*100</f>
        <v>#DIV/0!</v>
      </c>
      <c r="G47" s="168"/>
    </row>
    <row r="48" spans="1:7" ht="54">
      <c r="A48" s="164" t="s">
        <v>52</v>
      </c>
      <c r="B48" s="165">
        <f>SUM(B28,B43)</f>
        <v>0</v>
      </c>
      <c r="C48" s="165">
        <f>SUM(C28,C43)</f>
        <v>0</v>
      </c>
      <c r="D48" s="165">
        <f>SUM(Product.Limit[[#This Row],[ลงทุนโดยตรง (2)]:[ลงทุนผ่านหน่วยลงทุน (3)]])</f>
        <v>0</v>
      </c>
      <c r="E48" s="171"/>
      <c r="F48" s="167" t="e">
        <f>Product.Limit[[#This Row],[รวม (4) = (2) + (3)]]/$B$5*100</f>
        <v>#DIV/0!</v>
      </c>
      <c r="G48" s="168"/>
    </row>
    <row r="49" spans="1:7" ht="36">
      <c r="A49" s="164" t="s">
        <v>53</v>
      </c>
      <c r="B49" s="165">
        <f>SUM(B29,B44)</f>
        <v>0</v>
      </c>
      <c r="C49" s="165">
        <f>SUM(C29,C44)</f>
        <v>0</v>
      </c>
      <c r="D49" s="165">
        <f>SUM(Product.Limit[[#This Row],[ลงทุนโดยตรง (2)]:[ลงทุนผ่านหน่วยลงทุน (3)]])</f>
        <v>0</v>
      </c>
      <c r="E49" s="171"/>
      <c r="F49" s="167" t="e">
        <f>Product.Limit[[#This Row],[รวม (4) = (2) + (3)]]/$B$5*100</f>
        <v>#DIV/0!</v>
      </c>
      <c r="G49" s="168"/>
    </row>
    <row r="50" spans="1:7">
      <c r="A50" s="164" t="s">
        <v>54</v>
      </c>
      <c r="B50" s="165">
        <f>SUM(B27,B42)</f>
        <v>0</v>
      </c>
      <c r="C50" s="165">
        <f>SUM(C27,C42)</f>
        <v>0</v>
      </c>
      <c r="D50" s="165">
        <f>SUM(Product.Limit[[#This Row],[ลงทุนโดยตรง (2)]:[ลงทุนผ่านหน่วยลงทุน (3)]])</f>
        <v>0</v>
      </c>
      <c r="E50" s="171">
        <v>1</v>
      </c>
      <c r="F50" s="167" t="e">
        <f>Product.Limit[[#This Row],[รวม (4) = (2) + (3)]]/$B$5*100</f>
        <v>#DIV/0!</v>
      </c>
      <c r="G50" s="168"/>
    </row>
    <row r="51" spans="1:7">
      <c r="A51" s="164" t="s">
        <v>141</v>
      </c>
      <c r="B51" s="165">
        <f>SUM(B15:B16,B35:B36)</f>
        <v>0</v>
      </c>
      <c r="C51" s="165">
        <f>SUM(C15:C16,C35:C36)</f>
        <v>0</v>
      </c>
      <c r="D51" s="165">
        <f>SUM(Product.Limit[[#This Row],[ลงทุนโดยตรง (2)]:[ลงทุนผ่านหน่วยลงทุน (3)]])</f>
        <v>0</v>
      </c>
      <c r="E51" s="171"/>
      <c r="F51" s="167" t="e">
        <f>Product.Limit[[#This Row],[รวม (4) = (2) + (3)]]/$B$5*100</f>
        <v>#DIV/0!</v>
      </c>
      <c r="G51" s="168"/>
    </row>
    <row r="52" spans="1:7">
      <c r="A52" s="185" t="s">
        <v>404</v>
      </c>
      <c r="B52" s="186">
        <f>SUM(B17,B37)</f>
        <v>0</v>
      </c>
      <c r="C52" s="186">
        <f>SUM(C17,C37)</f>
        <v>0</v>
      </c>
      <c r="D52" s="186">
        <f>SUM(Product.Limit[[#This Row],[ลงทุนโดยตรง (2)]:[ลงทุนผ่านหน่วยลงทุน (3)]])</f>
        <v>0</v>
      </c>
      <c r="E52" s="187">
        <v>30</v>
      </c>
      <c r="F52" s="188" t="e">
        <f>Product.Limit[[#This Row],[รวม (4) = (2) + (3)]]/$B$5*100</f>
        <v>#DIV/0!</v>
      </c>
      <c r="G52" s="189"/>
    </row>
    <row r="53" spans="1:7" ht="54">
      <c r="A53" s="190" t="s">
        <v>405</v>
      </c>
      <c r="B53" s="191">
        <f>SUM(B20,B40)</f>
        <v>0</v>
      </c>
      <c r="C53" s="191">
        <f>SUM(C20,C40)</f>
        <v>0</v>
      </c>
      <c r="D53" s="192">
        <f>SUM(Product.Limit[[#This Row],[ลงทุนโดยตรง (2)]:[ลงทุนผ่านหน่วยลงทุน (3)]])</f>
        <v>0</v>
      </c>
      <c r="E53" s="193">
        <v>30</v>
      </c>
      <c r="F53" s="194" t="e">
        <f>Product.Limit[[#This Row],[รวม (4) = (2) + (3)]]/$B$5*100</f>
        <v>#DIV/0!</v>
      </c>
      <c r="G53" s="195"/>
    </row>
    <row r="55" spans="1:7">
      <c r="A55" s="196" t="s">
        <v>275</v>
      </c>
      <c r="B55" s="197"/>
      <c r="C55" s="198"/>
      <c r="D55" s="198"/>
    </row>
    <row r="56" spans="1:7">
      <c r="A56" s="199" t="s">
        <v>276</v>
      </c>
      <c r="B56" s="200"/>
    </row>
    <row r="57" spans="1:7">
      <c r="A57" s="201" t="s">
        <v>277</v>
      </c>
      <c r="B57" s="202" t="e">
        <f>B56/B55*100</f>
        <v>#DIV/0!</v>
      </c>
    </row>
    <row r="59" spans="1:7">
      <c r="A59" s="203" t="s">
        <v>406</v>
      </c>
      <c r="B59" s="204"/>
    </row>
    <row r="60" spans="1:7">
      <c r="A60" s="203" t="s">
        <v>407</v>
      </c>
      <c r="B60" s="204"/>
    </row>
    <row r="61" spans="1:7">
      <c r="A61" s="151" t="s">
        <v>408</v>
      </c>
      <c r="B61" s="204"/>
    </row>
    <row r="62" spans="1:7">
      <c r="A62" s="151"/>
    </row>
    <row r="63" spans="1:7">
      <c r="A63" s="153" t="s">
        <v>66</v>
      </c>
      <c r="B63" s="153"/>
      <c r="C63" s="153"/>
      <c r="D63" s="153"/>
      <c r="E63" s="153"/>
      <c r="F63" s="153"/>
      <c r="G63" s="153"/>
    </row>
    <row r="64" spans="1:7" ht="90">
      <c r="A64" s="203" t="s">
        <v>278</v>
      </c>
      <c r="B64" s="203"/>
      <c r="C64" s="203"/>
      <c r="D64" s="203"/>
      <c r="E64" s="203"/>
      <c r="F64" s="203"/>
      <c r="G64" s="203"/>
    </row>
    <row r="65" spans="1:7" ht="36">
      <c r="A65" s="203" t="s">
        <v>279</v>
      </c>
      <c r="B65" s="203"/>
      <c r="C65" s="203"/>
      <c r="D65" s="203"/>
      <c r="E65" s="203"/>
      <c r="F65" s="203"/>
      <c r="G65" s="203"/>
    </row>
    <row r="66" spans="1:7">
      <c r="A66" s="203" t="s">
        <v>75</v>
      </c>
      <c r="B66" s="203"/>
      <c r="C66" s="203"/>
      <c r="D66" s="203"/>
      <c r="E66" s="203"/>
      <c r="F66" s="203"/>
      <c r="G66" s="203"/>
    </row>
    <row r="67" spans="1:7">
      <c r="A67" s="203" t="s">
        <v>76</v>
      </c>
      <c r="B67" s="203"/>
      <c r="C67" s="203"/>
      <c r="D67" s="203"/>
      <c r="E67" s="203"/>
      <c r="F67" s="203"/>
      <c r="G67" s="203"/>
    </row>
    <row r="68" spans="1:7" ht="54">
      <c r="A68" s="203" t="s">
        <v>77</v>
      </c>
      <c r="B68" s="203"/>
      <c r="C68" s="203"/>
      <c r="D68" s="203"/>
      <c r="E68" s="203"/>
      <c r="F68" s="203"/>
      <c r="G68" s="203"/>
    </row>
    <row r="69" spans="1:7" ht="36">
      <c r="A69" s="203" t="s">
        <v>78</v>
      </c>
      <c r="B69" s="203"/>
      <c r="C69" s="203"/>
      <c r="D69" s="203"/>
      <c r="E69" s="203"/>
      <c r="F69" s="203"/>
      <c r="G69" s="203"/>
    </row>
    <row r="70" spans="1:7" ht="108">
      <c r="A70" s="203" t="s">
        <v>142</v>
      </c>
      <c r="B70" s="203"/>
      <c r="C70" s="203"/>
      <c r="D70" s="203"/>
      <c r="E70" s="203"/>
      <c r="F70" s="203"/>
      <c r="G70" s="203"/>
    </row>
    <row r="71" spans="1:7" ht="36">
      <c r="A71" s="146" t="s">
        <v>136</v>
      </c>
    </row>
    <row r="72" spans="1:7" ht="36">
      <c r="A72" s="146" t="s">
        <v>137</v>
      </c>
    </row>
    <row r="73" spans="1:7" ht="108">
      <c r="A73" s="205" t="s">
        <v>143</v>
      </c>
      <c r="B73" s="205"/>
      <c r="C73" s="205"/>
      <c r="D73" s="205"/>
      <c r="E73" s="205"/>
      <c r="F73" s="205"/>
      <c r="G73" s="205"/>
    </row>
    <row r="74" spans="1:7">
      <c r="A74" s="203" t="s">
        <v>280</v>
      </c>
      <c r="B74" s="203"/>
      <c r="C74" s="203"/>
      <c r="D74" s="203"/>
      <c r="E74" s="203"/>
      <c r="F74" s="203"/>
      <c r="G74" s="203"/>
    </row>
    <row r="75" spans="1:7">
      <c r="A75" s="203" t="s">
        <v>281</v>
      </c>
      <c r="B75" s="203"/>
      <c r="C75" s="203"/>
      <c r="D75" s="203"/>
      <c r="E75" s="203"/>
      <c r="F75" s="203"/>
      <c r="G75" s="203"/>
    </row>
  </sheetData>
  <sheetProtection algorithmName="SHA-512" hashValue="ogTXfJvVfaDfHIFN24kph1NWTSulYrkn3VozyKuAflBg3pCopnB0tPBBK4+RWoT7/Kqo2nHMHRaHfd/jWv5gmw==" saltValue="OosMiWvVg28PLaDF/8u+qQ==" spinCount="100000" sheet="1" formatCells="0" formatColumns="0" formatRows="0" insertHyperlinks="0"/>
  <conditionalFormatting sqref="B57">
    <cfRule type="expression" dxfId="14" priority="5">
      <formula>_xlfn.IFS(AND($B$6&lt;250, $B$57&lt;75), TRUE, AND($B$6&gt;=250, $B$6&lt;380, $B$57&lt;50), TRUE, $B$6&gt;=380, FALSE)</formula>
    </cfRule>
    <cfRule type="dataBar" priority="7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{F1B86CD6-15A2-4FE8-8992-9F0E5C93C8A9}</x14:id>
        </ext>
      </extLst>
    </cfRule>
  </conditionalFormatting>
  <conditionalFormatting sqref="B9:D36 B38:D53">
    <cfRule type="cellIs" dxfId="13" priority="8" operator="lessThan">
      <formula>0</formula>
    </cfRule>
  </conditionalFormatting>
  <conditionalFormatting sqref="B37:D37">
    <cfRule type="dataBar" priority="1">
      <dataBar>
        <cfvo type="num" val="0"/>
        <cfvo type="num" val="100"/>
        <color rgb="FFFF555A"/>
      </dataBar>
      <extLst>
        <ext xmlns:x14="http://schemas.microsoft.com/office/spreadsheetml/2009/9/main" uri="{B025F937-C7B1-47D3-B67F-A62EFF666E3E}">
          <x14:id>{F2307DAD-FB81-41F1-BF46-35D0DA895A73}</x14:id>
        </ext>
      </extLst>
    </cfRule>
  </conditionalFormatting>
  <conditionalFormatting sqref="F9:F53">
    <cfRule type="dataBar" priority="6">
      <dataBar>
        <cfvo type="num" val="0"/>
        <cfvo type="num" val="100"/>
        <color rgb="FFFF555A"/>
      </dataBar>
      <extLst>
        <ext xmlns:x14="http://schemas.microsoft.com/office/spreadsheetml/2009/9/main" uri="{B025F937-C7B1-47D3-B67F-A62EFF666E3E}">
          <x14:id>{7E9CDE81-3F4C-459E-8A6F-CB17418F6009}</x14:id>
        </ext>
      </extLst>
    </cfRule>
  </conditionalFormatting>
  <conditionalFormatting sqref="F12">
    <cfRule type="cellIs" dxfId="12" priority="12" operator="greaterThan">
      <formula>$E$12</formula>
    </cfRule>
  </conditionalFormatting>
  <conditionalFormatting sqref="F24">
    <cfRule type="cellIs" dxfId="11" priority="11" operator="greaterThan">
      <formula>$E$24</formula>
    </cfRule>
  </conditionalFormatting>
  <conditionalFormatting sqref="F25">
    <cfRule type="cellIs" dxfId="10" priority="13" operator="greaterThan">
      <formula>$E$25</formula>
    </cfRule>
  </conditionalFormatting>
  <conditionalFormatting sqref="F26">
    <cfRule type="cellIs" dxfId="9" priority="2" operator="greaterThan">
      <formula>$E$26</formula>
    </cfRule>
  </conditionalFormatting>
  <conditionalFormatting sqref="F30">
    <cfRule type="cellIs" dxfId="8" priority="4" operator="greaterThan">
      <formula>$E$30</formula>
    </cfRule>
  </conditionalFormatting>
  <conditionalFormatting sqref="F50">
    <cfRule type="cellIs" dxfId="7" priority="10" operator="greaterThan">
      <formula>$E$50</formula>
    </cfRule>
  </conditionalFormatting>
  <conditionalFormatting sqref="F52">
    <cfRule type="cellIs" dxfId="6" priority="9" operator="greaterThan">
      <formula>$E$52</formula>
    </cfRule>
  </conditionalFormatting>
  <conditionalFormatting sqref="F53">
    <cfRule type="cellIs" dxfId="5" priority="3" operator="greaterThan">
      <formula>$E$53</formula>
    </cfRule>
  </conditionalFormatting>
  <dataValidations count="1">
    <dataValidation type="decimal" allowBlank="1" showInputMessage="1" showErrorMessage="1" errorTitle="ข้อมูลไม่ถูกต้อง" error="กรุณาระบุข้อมูลเป็นตัวเลขไทย หรือเลขอารบิก เท่านั้น" sqref="B18:C29 F10:F16 F18:F29 B31:D31 F31 B38:C44 F33:F36 D10:D29 F38:F44 B33:C36 D32:D44 F46:F53 B46:D53 B10:C16" xr:uid="{F6AF5566-8E20-443A-BDDA-9F32CA9876E3}">
      <formula1>-1000000000000000000</formula1>
      <formula2>1000000000000000000</formula2>
    </dataValidation>
  </dataValidations>
  <pageMargins left="0.41" right="0.24" top="0.27" bottom="0.17" header="0.18" footer="0.2"/>
  <pageSetup paperSize="9" scale="73" fitToHeight="0" orientation="landscape"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1B86CD6-15A2-4FE8-8992-9F0E5C93C8A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B57</xm:sqref>
        </x14:conditionalFormatting>
        <x14:conditionalFormatting xmlns:xm="http://schemas.microsoft.com/office/excel/2006/main">
          <x14:cfRule type="dataBar" id="{F2307DAD-FB81-41F1-BF46-35D0DA895A73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B37:D37</xm:sqref>
        </x14:conditionalFormatting>
        <x14:conditionalFormatting xmlns:xm="http://schemas.microsoft.com/office/excel/2006/main">
          <x14:cfRule type="dataBar" id="{7E9CDE81-3F4C-459E-8A6F-CB17418F600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F9:F53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8B86-EBDB-4230-AD6B-20F4556CC33D}">
  <sheetPr>
    <pageSetUpPr fitToPage="1"/>
  </sheetPr>
  <dimension ref="A1:H67"/>
  <sheetViews>
    <sheetView workbookViewId="0">
      <selection activeCell="D12" sqref="D12"/>
    </sheetView>
  </sheetViews>
  <sheetFormatPr defaultColWidth="5.7265625" defaultRowHeight="15.5"/>
  <cols>
    <col min="1" max="1" width="12.36328125" style="207" customWidth="1"/>
    <col min="2" max="2" width="21.453125" style="207" customWidth="1"/>
    <col min="3" max="3" width="9.90625" style="207" customWidth="1"/>
    <col min="4" max="4" width="32.54296875" style="208" customWidth="1"/>
    <col min="5" max="5" width="21.36328125" style="208" customWidth="1"/>
    <col min="6" max="6" width="10" style="207" customWidth="1"/>
    <col min="7" max="7" width="16.453125" style="207" customWidth="1"/>
    <col min="8" max="8" width="11.54296875" style="207" customWidth="1"/>
    <col min="9" max="16384" width="5.7265625" style="207"/>
  </cols>
  <sheetData>
    <row r="1" spans="1:8">
      <c r="A1" s="206" t="s">
        <v>409</v>
      </c>
      <c r="H1" s="209"/>
    </row>
    <row r="2" spans="1:8">
      <c r="A2" s="206"/>
      <c r="H2" s="209"/>
    </row>
    <row r="3" spans="1:8">
      <c r="A3" s="386" t="s">
        <v>70</v>
      </c>
      <c r="B3" s="386"/>
      <c r="C3" s="386"/>
      <c r="D3" s="386"/>
      <c r="E3" s="386"/>
      <c r="F3" s="386"/>
      <c r="G3" s="386"/>
      <c r="H3" s="386"/>
    </row>
    <row r="5" spans="1:8">
      <c r="A5" s="210" t="s">
        <v>3</v>
      </c>
      <c r="B5" s="387"/>
      <c r="C5" s="388"/>
      <c r="F5" s="210" t="s">
        <v>4</v>
      </c>
    </row>
    <row r="6" spans="1:8">
      <c r="B6" s="387"/>
      <c r="C6" s="388"/>
      <c r="F6" s="211" t="s">
        <v>5</v>
      </c>
    </row>
    <row r="7" spans="1:8">
      <c r="A7" s="212" t="s">
        <v>79</v>
      </c>
      <c r="B7" s="212"/>
      <c r="C7" s="212"/>
      <c r="D7" s="213"/>
      <c r="E7" s="213"/>
      <c r="F7" s="214"/>
      <c r="G7" s="214"/>
      <c r="H7" s="214"/>
    </row>
    <row r="8" spans="1:8">
      <c r="H8" s="210" t="s">
        <v>80</v>
      </c>
    </row>
    <row r="9" spans="1:8" ht="66" customHeight="1">
      <c r="A9" s="215" t="s">
        <v>81</v>
      </c>
      <c r="B9" s="215" t="s">
        <v>82</v>
      </c>
      <c r="C9" s="215" t="s">
        <v>83</v>
      </c>
      <c r="D9" s="215" t="s">
        <v>84</v>
      </c>
      <c r="E9" s="215" t="s">
        <v>85</v>
      </c>
      <c r="F9" s="215" t="s">
        <v>86</v>
      </c>
      <c r="G9" s="215" t="s">
        <v>282</v>
      </c>
      <c r="H9" s="215" t="s">
        <v>87</v>
      </c>
    </row>
    <row r="10" spans="1:8">
      <c r="A10" s="216"/>
      <c r="B10" s="217" t="s">
        <v>88</v>
      </c>
      <c r="C10" s="217"/>
      <c r="D10" s="218" t="s">
        <v>89</v>
      </c>
      <c r="E10" s="219"/>
      <c r="F10" s="219"/>
      <c r="G10" s="220"/>
      <c r="H10" s="219"/>
    </row>
    <row r="11" spans="1:8">
      <c r="A11" s="216"/>
      <c r="B11" s="217"/>
      <c r="C11" s="217"/>
      <c r="D11" s="218"/>
      <c r="E11" s="219"/>
      <c r="F11" s="219"/>
      <c r="G11" s="220"/>
      <c r="H11" s="219"/>
    </row>
    <row r="12" spans="1:8">
      <c r="A12" s="216"/>
      <c r="B12" s="217"/>
      <c r="C12" s="217"/>
      <c r="D12" s="218"/>
      <c r="E12" s="219"/>
      <c r="F12" s="219"/>
      <c r="G12" s="220"/>
      <c r="H12" s="219"/>
    </row>
    <row r="13" spans="1:8">
      <c r="A13" s="216"/>
      <c r="B13" s="217"/>
      <c r="C13" s="217"/>
      <c r="D13" s="218"/>
      <c r="E13" s="219"/>
      <c r="F13" s="219"/>
      <c r="G13" s="220"/>
      <c r="H13" s="219"/>
    </row>
    <row r="14" spans="1:8">
      <c r="A14" s="216"/>
      <c r="B14" s="217"/>
      <c r="C14" s="217"/>
      <c r="D14" s="218"/>
      <c r="E14" s="219"/>
      <c r="F14" s="219"/>
      <c r="G14" s="220"/>
      <c r="H14" s="219"/>
    </row>
    <row r="15" spans="1:8">
      <c r="A15" s="216"/>
      <c r="B15" s="217"/>
      <c r="C15" s="217"/>
      <c r="D15" s="218"/>
      <c r="E15" s="219"/>
      <c r="F15" s="219"/>
      <c r="G15" s="219"/>
      <c r="H15" s="219"/>
    </row>
    <row r="16" spans="1:8">
      <c r="A16" s="216"/>
      <c r="B16" s="217"/>
      <c r="C16" s="217"/>
      <c r="D16" s="218"/>
      <c r="E16" s="219"/>
      <c r="F16" s="219"/>
      <c r="G16" s="219"/>
      <c r="H16" s="219"/>
    </row>
    <row r="17" spans="1:8">
      <c r="A17" s="216"/>
      <c r="B17" s="217"/>
      <c r="C17" s="217"/>
      <c r="D17" s="218"/>
      <c r="E17" s="219"/>
      <c r="F17" s="219"/>
      <c r="G17" s="219"/>
      <c r="H17" s="219"/>
    </row>
    <row r="18" spans="1:8">
      <c r="A18" s="216"/>
      <c r="B18" s="217"/>
      <c r="C18" s="217"/>
      <c r="D18" s="218"/>
      <c r="E18" s="219"/>
      <c r="F18" s="219"/>
      <c r="G18" s="219"/>
      <c r="H18" s="219"/>
    </row>
    <row r="19" spans="1:8">
      <c r="A19" s="216"/>
      <c r="B19" s="217"/>
      <c r="C19" s="217"/>
      <c r="D19" s="218"/>
      <c r="E19" s="219"/>
      <c r="F19" s="219"/>
      <c r="G19" s="219"/>
      <c r="H19" s="219"/>
    </row>
    <row r="20" spans="1:8">
      <c r="A20" s="216"/>
      <c r="B20" s="217"/>
      <c r="C20" s="217"/>
      <c r="D20" s="218"/>
      <c r="E20" s="219"/>
      <c r="F20" s="219"/>
      <c r="G20" s="219"/>
      <c r="H20" s="219"/>
    </row>
    <row r="21" spans="1:8">
      <c r="A21" s="216"/>
      <c r="B21" s="217"/>
      <c r="C21" s="217"/>
      <c r="D21" s="218"/>
      <c r="E21" s="219"/>
      <c r="F21" s="219"/>
      <c r="G21" s="219"/>
      <c r="H21" s="219"/>
    </row>
    <row r="22" spans="1:8">
      <c r="A22" s="216"/>
      <c r="B22" s="217"/>
      <c r="C22" s="217"/>
      <c r="D22" s="218"/>
      <c r="E22" s="219"/>
      <c r="F22" s="219"/>
      <c r="G22" s="219"/>
      <c r="H22" s="219"/>
    </row>
    <row r="23" spans="1:8">
      <c r="A23" s="216"/>
      <c r="B23" s="217"/>
      <c r="C23" s="217"/>
      <c r="D23" s="218"/>
      <c r="E23" s="219"/>
      <c r="F23" s="219"/>
      <c r="G23" s="219"/>
      <c r="H23" s="219"/>
    </row>
    <row r="24" spans="1:8">
      <c r="A24" s="216"/>
      <c r="B24" s="217"/>
      <c r="C24" s="217"/>
      <c r="D24" s="218"/>
      <c r="E24" s="219"/>
      <c r="F24" s="219"/>
      <c r="G24" s="219"/>
      <c r="H24" s="219"/>
    </row>
    <row r="25" spans="1:8">
      <c r="A25" s="221"/>
      <c r="B25" s="217"/>
      <c r="C25" s="217"/>
      <c r="D25" s="218"/>
      <c r="E25" s="219"/>
      <c r="F25" s="219"/>
      <c r="G25" s="219"/>
      <c r="H25" s="219"/>
    </row>
    <row r="27" spans="1:8">
      <c r="A27" s="389" t="s">
        <v>62</v>
      </c>
      <c r="B27" s="389"/>
    </row>
    <row r="28" spans="1:8">
      <c r="A28" s="387" t="s">
        <v>63</v>
      </c>
      <c r="B28" s="387"/>
    </row>
    <row r="29" spans="1:8">
      <c r="A29" s="222" t="s">
        <v>64</v>
      </c>
      <c r="C29" s="222" t="s">
        <v>65</v>
      </c>
    </row>
    <row r="30" spans="1:8">
      <c r="A30" s="222"/>
      <c r="C30" s="222"/>
    </row>
    <row r="31" spans="1:8" ht="41.25" customHeight="1">
      <c r="A31" s="223" t="s">
        <v>88</v>
      </c>
      <c r="B31" s="390" t="s">
        <v>90</v>
      </c>
      <c r="C31" s="390"/>
      <c r="D31" s="390"/>
      <c r="E31" s="390"/>
      <c r="F31" s="390"/>
      <c r="G31" s="390"/>
      <c r="H31" s="390"/>
    </row>
    <row r="32" spans="1:8">
      <c r="A32" s="217" t="s">
        <v>91</v>
      </c>
      <c r="B32" s="385" t="s">
        <v>92</v>
      </c>
      <c r="C32" s="385"/>
      <c r="D32" s="385"/>
      <c r="E32" s="385"/>
      <c r="F32" s="385"/>
      <c r="G32" s="385"/>
      <c r="H32" s="385"/>
    </row>
    <row r="33" spans="1:8">
      <c r="A33" s="217" t="s">
        <v>93</v>
      </c>
      <c r="B33" s="385" t="s">
        <v>94</v>
      </c>
      <c r="C33" s="385"/>
      <c r="D33" s="385"/>
      <c r="E33" s="385"/>
      <c r="F33" s="385"/>
      <c r="G33" s="385"/>
      <c r="H33" s="385"/>
    </row>
    <row r="34" spans="1:8">
      <c r="A34" s="217" t="s">
        <v>95</v>
      </c>
      <c r="B34" s="385" t="s">
        <v>96</v>
      </c>
      <c r="C34" s="385"/>
      <c r="D34" s="385"/>
      <c r="E34" s="385"/>
      <c r="F34" s="385"/>
      <c r="G34" s="385"/>
      <c r="H34" s="385"/>
    </row>
    <row r="35" spans="1:8">
      <c r="A35" s="217" t="s">
        <v>97</v>
      </c>
      <c r="B35" s="385" t="s">
        <v>98</v>
      </c>
      <c r="C35" s="385"/>
      <c r="D35" s="385"/>
      <c r="E35" s="385"/>
      <c r="F35" s="385"/>
      <c r="G35" s="385"/>
      <c r="H35" s="385"/>
    </row>
    <row r="36" spans="1:8">
      <c r="A36" s="217" t="s">
        <v>99</v>
      </c>
      <c r="B36" s="385" t="s">
        <v>100</v>
      </c>
      <c r="C36" s="385"/>
      <c r="D36" s="385"/>
      <c r="E36" s="385"/>
      <c r="F36" s="385"/>
      <c r="G36" s="385"/>
      <c r="H36" s="385"/>
    </row>
    <row r="37" spans="1:8">
      <c r="A37" s="217" t="s">
        <v>101</v>
      </c>
      <c r="B37" s="385" t="s">
        <v>102</v>
      </c>
      <c r="C37" s="385"/>
      <c r="D37" s="385"/>
      <c r="E37" s="385"/>
      <c r="F37" s="385"/>
      <c r="G37" s="385"/>
      <c r="H37" s="385"/>
    </row>
    <row r="38" spans="1:8">
      <c r="A38" s="217" t="s">
        <v>103</v>
      </c>
      <c r="B38" s="385" t="s">
        <v>104</v>
      </c>
      <c r="C38" s="385"/>
      <c r="D38" s="385"/>
      <c r="E38" s="385"/>
      <c r="F38" s="385"/>
      <c r="G38" s="385"/>
      <c r="H38" s="385"/>
    </row>
    <row r="39" spans="1:8">
      <c r="A39" s="217" t="s">
        <v>105</v>
      </c>
      <c r="B39" s="385" t="s">
        <v>106</v>
      </c>
      <c r="C39" s="385"/>
      <c r="D39" s="385"/>
      <c r="E39" s="385"/>
      <c r="F39" s="385"/>
      <c r="G39" s="385"/>
      <c r="H39" s="385"/>
    </row>
    <row r="40" spans="1:8">
      <c r="A40" s="217" t="s">
        <v>107</v>
      </c>
      <c r="B40" s="385" t="s">
        <v>108</v>
      </c>
      <c r="C40" s="385"/>
      <c r="D40" s="385"/>
      <c r="E40" s="385"/>
      <c r="F40" s="385"/>
      <c r="G40" s="385"/>
      <c r="H40" s="385"/>
    </row>
    <row r="41" spans="1:8">
      <c r="A41" s="392" t="s">
        <v>89</v>
      </c>
      <c r="B41" s="392"/>
      <c r="C41" s="392"/>
      <c r="D41" s="392"/>
      <c r="E41" s="392"/>
      <c r="F41" s="392"/>
      <c r="G41" s="392"/>
      <c r="H41" s="392"/>
    </row>
    <row r="42" spans="1:8" ht="21" customHeight="1">
      <c r="A42" s="391" t="s">
        <v>140</v>
      </c>
      <c r="B42" s="391"/>
      <c r="C42" s="391"/>
      <c r="D42" s="391"/>
      <c r="E42" s="391"/>
      <c r="F42" s="391"/>
      <c r="G42" s="391"/>
      <c r="H42" s="391"/>
    </row>
    <row r="43" spans="1:8">
      <c r="A43" s="391" t="s">
        <v>109</v>
      </c>
      <c r="B43" s="391"/>
      <c r="C43" s="391"/>
      <c r="D43" s="391"/>
      <c r="E43" s="391"/>
      <c r="F43" s="391"/>
      <c r="G43" s="391"/>
      <c r="H43" s="391"/>
    </row>
    <row r="44" spans="1:8">
      <c r="A44" s="391" t="s">
        <v>110</v>
      </c>
      <c r="B44" s="391"/>
      <c r="C44" s="391"/>
      <c r="D44" s="391"/>
      <c r="E44" s="391"/>
      <c r="F44" s="391"/>
      <c r="G44" s="391"/>
      <c r="H44" s="391"/>
    </row>
    <row r="45" spans="1:8" ht="21" customHeight="1">
      <c r="A45" s="391" t="s">
        <v>111</v>
      </c>
      <c r="B45" s="391"/>
      <c r="C45" s="391"/>
      <c r="D45" s="391"/>
      <c r="E45" s="391"/>
      <c r="F45" s="391"/>
      <c r="G45" s="391"/>
      <c r="H45" s="391"/>
    </row>
    <row r="46" spans="1:8" ht="21" customHeight="1">
      <c r="A46" s="391" t="s">
        <v>112</v>
      </c>
      <c r="B46" s="391"/>
      <c r="C46" s="391"/>
      <c r="D46" s="391"/>
      <c r="E46" s="391"/>
      <c r="F46" s="391"/>
      <c r="G46" s="391"/>
      <c r="H46" s="391"/>
    </row>
    <row r="47" spans="1:8" ht="21" customHeight="1">
      <c r="A47" s="391" t="s">
        <v>113</v>
      </c>
      <c r="B47" s="391"/>
      <c r="C47" s="391"/>
      <c r="D47" s="391"/>
      <c r="E47" s="391"/>
      <c r="F47" s="391"/>
      <c r="G47" s="391"/>
      <c r="H47" s="391"/>
    </row>
    <row r="48" spans="1:8">
      <c r="A48" s="391" t="s">
        <v>114</v>
      </c>
      <c r="B48" s="391"/>
      <c r="C48" s="391"/>
      <c r="D48" s="391"/>
      <c r="E48" s="391"/>
      <c r="F48" s="391"/>
      <c r="G48" s="391"/>
      <c r="H48" s="391"/>
    </row>
    <row r="49" spans="1:8" ht="21" customHeight="1">
      <c r="A49" s="391" t="s">
        <v>115</v>
      </c>
      <c r="B49" s="391"/>
      <c r="C49" s="391"/>
      <c r="D49" s="391"/>
      <c r="E49" s="391"/>
      <c r="F49" s="391"/>
      <c r="G49" s="391"/>
      <c r="H49" s="391"/>
    </row>
    <row r="50" spans="1:8" ht="21" customHeight="1">
      <c r="A50" s="391" t="s">
        <v>116</v>
      </c>
      <c r="B50" s="391"/>
      <c r="C50" s="391"/>
      <c r="D50" s="391"/>
      <c r="E50" s="391"/>
      <c r="F50" s="391"/>
      <c r="G50" s="391"/>
      <c r="H50" s="391"/>
    </row>
    <row r="51" spans="1:8">
      <c r="A51" s="391" t="s">
        <v>117</v>
      </c>
      <c r="B51" s="391"/>
      <c r="C51" s="391"/>
      <c r="D51" s="391"/>
      <c r="E51" s="391"/>
      <c r="F51" s="391"/>
      <c r="G51" s="391"/>
      <c r="H51" s="391"/>
    </row>
    <row r="52" spans="1:8">
      <c r="A52" s="394" t="s">
        <v>134</v>
      </c>
      <c r="B52" s="395"/>
      <c r="C52" s="395"/>
      <c r="D52" s="395"/>
      <c r="E52" s="395"/>
      <c r="F52" s="395"/>
      <c r="G52" s="395"/>
      <c r="H52" s="396"/>
    </row>
    <row r="53" spans="1:8" ht="21" customHeight="1">
      <c r="A53" s="391" t="s">
        <v>118</v>
      </c>
      <c r="B53" s="391"/>
      <c r="C53" s="391"/>
      <c r="D53" s="391"/>
      <c r="E53" s="391"/>
      <c r="F53" s="391"/>
      <c r="G53" s="391"/>
      <c r="H53" s="391"/>
    </row>
    <row r="54" spans="1:8" ht="21" customHeight="1">
      <c r="A54" s="391" t="s">
        <v>119</v>
      </c>
      <c r="B54" s="391"/>
      <c r="C54" s="391"/>
      <c r="D54" s="391"/>
      <c r="E54" s="391"/>
      <c r="F54" s="391"/>
      <c r="G54" s="391"/>
      <c r="H54" s="391"/>
    </row>
    <row r="55" spans="1:8" ht="21" customHeight="1">
      <c r="A55" s="391" t="s">
        <v>120</v>
      </c>
      <c r="B55" s="391"/>
      <c r="C55" s="391"/>
      <c r="D55" s="391"/>
      <c r="E55" s="391"/>
      <c r="F55" s="391"/>
      <c r="G55" s="391"/>
      <c r="H55" s="391"/>
    </row>
    <row r="56" spans="1:8" ht="21" customHeight="1">
      <c r="A56" s="391" t="s">
        <v>121</v>
      </c>
      <c r="B56" s="391"/>
      <c r="C56" s="391"/>
      <c r="D56" s="391"/>
      <c r="E56" s="391"/>
      <c r="F56" s="391"/>
      <c r="G56" s="391"/>
      <c r="H56" s="391"/>
    </row>
    <row r="57" spans="1:8" ht="21" customHeight="1">
      <c r="A57" s="391" t="s">
        <v>122</v>
      </c>
      <c r="B57" s="391"/>
      <c r="C57" s="391"/>
      <c r="D57" s="391"/>
      <c r="E57" s="391"/>
      <c r="F57" s="391"/>
      <c r="G57" s="391"/>
      <c r="H57" s="391"/>
    </row>
    <row r="59" spans="1:8">
      <c r="A59" s="393" t="s">
        <v>66</v>
      </c>
      <c r="B59" s="393"/>
      <c r="C59" s="393"/>
      <c r="D59" s="393"/>
      <c r="E59" s="393"/>
      <c r="F59" s="393"/>
      <c r="G59" s="393"/>
      <c r="H59" s="393"/>
    </row>
    <row r="60" spans="1:8">
      <c r="A60" s="393" t="s">
        <v>283</v>
      </c>
      <c r="B60" s="393"/>
      <c r="C60" s="393"/>
      <c r="D60" s="393"/>
      <c r="E60" s="393"/>
      <c r="F60" s="393"/>
      <c r="G60" s="393"/>
      <c r="H60" s="393"/>
    </row>
    <row r="61" spans="1:8">
      <c r="A61" s="393" t="s">
        <v>248</v>
      </c>
      <c r="B61" s="393"/>
      <c r="C61" s="393"/>
      <c r="D61" s="393"/>
      <c r="E61" s="393"/>
      <c r="F61" s="393"/>
      <c r="G61" s="393"/>
      <c r="H61" s="393"/>
    </row>
    <row r="62" spans="1:8">
      <c r="A62" s="393" t="s">
        <v>284</v>
      </c>
      <c r="B62" s="393"/>
      <c r="C62" s="393"/>
      <c r="D62" s="393"/>
      <c r="E62" s="393"/>
      <c r="F62" s="393"/>
      <c r="G62" s="393"/>
      <c r="H62" s="393"/>
    </row>
    <row r="63" spans="1:8">
      <c r="A63" s="397" t="s">
        <v>285</v>
      </c>
      <c r="B63" s="397"/>
      <c r="C63" s="397"/>
      <c r="D63" s="397"/>
      <c r="E63" s="397"/>
      <c r="F63" s="397"/>
      <c r="G63" s="397"/>
      <c r="H63" s="397"/>
    </row>
    <row r="64" spans="1:8" ht="44.65" customHeight="1">
      <c r="A64" s="393" t="s">
        <v>286</v>
      </c>
      <c r="B64" s="393"/>
      <c r="C64" s="393"/>
      <c r="D64" s="393"/>
      <c r="E64" s="393"/>
      <c r="F64" s="393"/>
      <c r="G64" s="393"/>
      <c r="H64" s="393"/>
    </row>
    <row r="65" spans="1:8">
      <c r="A65" s="393" t="s">
        <v>138</v>
      </c>
      <c r="B65" s="393"/>
      <c r="C65" s="393"/>
      <c r="D65" s="393"/>
      <c r="E65" s="393"/>
      <c r="F65" s="393"/>
      <c r="G65" s="393"/>
      <c r="H65" s="393"/>
    </row>
    <row r="66" spans="1:8">
      <c r="A66" s="393" t="s">
        <v>135</v>
      </c>
      <c r="B66" s="393"/>
      <c r="C66" s="393"/>
      <c r="D66" s="393"/>
      <c r="E66" s="393"/>
      <c r="F66" s="393"/>
      <c r="G66" s="393"/>
      <c r="H66" s="393"/>
    </row>
    <row r="67" spans="1:8">
      <c r="A67" s="393" t="s">
        <v>139</v>
      </c>
      <c r="B67" s="393"/>
      <c r="C67" s="393"/>
      <c r="D67" s="393"/>
      <c r="E67" s="393"/>
      <c r="F67" s="393"/>
      <c r="G67" s="393"/>
      <c r="H67" s="393"/>
    </row>
  </sheetData>
  <mergeCells count="41">
    <mergeCell ref="A67:H67"/>
    <mergeCell ref="A61:H61"/>
    <mergeCell ref="A62:H62"/>
    <mergeCell ref="A63:H63"/>
    <mergeCell ref="A64:H64"/>
    <mergeCell ref="A65:H65"/>
    <mergeCell ref="A66:H66"/>
    <mergeCell ref="A60:H60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9:H59"/>
    <mergeCell ref="A47:H47"/>
    <mergeCell ref="B36:H36"/>
    <mergeCell ref="B37:H37"/>
    <mergeCell ref="B38:H38"/>
    <mergeCell ref="B39:H39"/>
    <mergeCell ref="B40:H40"/>
    <mergeCell ref="A41:H41"/>
    <mergeCell ref="A42:H42"/>
    <mergeCell ref="A43:H43"/>
    <mergeCell ref="A44:H44"/>
    <mergeCell ref="A45:H45"/>
    <mergeCell ref="A46:H46"/>
    <mergeCell ref="B35:H35"/>
    <mergeCell ref="A3:H3"/>
    <mergeCell ref="B5:C5"/>
    <mergeCell ref="B6:C6"/>
    <mergeCell ref="A27:B27"/>
    <mergeCell ref="A28:B28"/>
    <mergeCell ref="B31:H31"/>
    <mergeCell ref="B32:H32"/>
    <mergeCell ref="B33:H33"/>
    <mergeCell ref="B34:H34"/>
  </mergeCells>
  <dataValidations count="2">
    <dataValidation type="list" allowBlank="1" showInputMessage="1" showErrorMessage="1" sqref="B10:B25" xr:uid="{4ADD37D1-1673-44E5-B268-46B7E8A237B2}">
      <formula1>$A$31:$A$40</formula1>
    </dataValidation>
    <dataValidation type="list" allowBlank="1" showInputMessage="1" showErrorMessage="1" sqref="D10:D25" xr:uid="{5B857987-8BE3-4E8F-A2C3-C3C664CAE5C1}">
      <formula1>$A$41:$A$57</formula1>
    </dataValidation>
  </dataValidations>
  <pageMargins left="0.33" right="0.2" top="0.47" bottom="0.56999999999999995" header="0.24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5463C-9DF3-443E-A601-E5329902711E}">
  <sheetPr>
    <pageSetUpPr fitToPage="1"/>
  </sheetPr>
  <dimension ref="A1:F27"/>
  <sheetViews>
    <sheetView workbookViewId="0">
      <selection activeCell="D8" sqref="D8"/>
    </sheetView>
  </sheetViews>
  <sheetFormatPr defaultColWidth="5.7265625" defaultRowHeight="18"/>
  <cols>
    <col min="1" max="1" width="37.7265625" style="225" bestFit="1" customWidth="1"/>
    <col min="2" max="2" width="20.08984375" style="225" bestFit="1" customWidth="1"/>
    <col min="3" max="3" width="22.08984375" style="225" bestFit="1" customWidth="1"/>
    <col min="4" max="4" width="20.08984375" style="225" bestFit="1" customWidth="1"/>
    <col min="5" max="5" width="22.08984375" style="225" bestFit="1" customWidth="1"/>
    <col min="6" max="6" width="28.7265625" style="225" customWidth="1"/>
    <col min="7" max="16384" width="5.7265625" style="225"/>
  </cols>
  <sheetData>
    <row r="1" spans="1:6">
      <c r="A1" s="224" t="s">
        <v>287</v>
      </c>
      <c r="F1" s="226"/>
    </row>
    <row r="2" spans="1:6">
      <c r="A2" s="224" t="s">
        <v>70</v>
      </c>
      <c r="B2" s="227"/>
      <c r="C2" s="224"/>
      <c r="D2" s="224"/>
      <c r="E2" s="224"/>
      <c r="F2" s="224"/>
    </row>
    <row r="3" spans="1:6">
      <c r="A3" s="224" t="s">
        <v>250</v>
      </c>
      <c r="B3" s="228"/>
      <c r="C3" s="224"/>
      <c r="D3" s="224"/>
      <c r="E3" s="224"/>
      <c r="F3" s="224"/>
    </row>
    <row r="4" spans="1:6">
      <c r="A4" s="229"/>
      <c r="B4" s="229"/>
      <c r="C4" s="229"/>
      <c r="D4" s="229"/>
      <c r="E4" s="229"/>
      <c r="F4" s="229"/>
    </row>
    <row r="5" spans="1:6">
      <c r="B5" s="398" t="s">
        <v>123</v>
      </c>
      <c r="C5" s="399"/>
      <c r="D5" s="399" t="s">
        <v>124</v>
      </c>
      <c r="E5" s="400"/>
      <c r="F5" s="230"/>
    </row>
    <row r="6" spans="1:6">
      <c r="A6" s="231" t="s">
        <v>288</v>
      </c>
      <c r="B6" s="232" t="s">
        <v>289</v>
      </c>
      <c r="C6" s="233" t="s">
        <v>290</v>
      </c>
      <c r="D6" s="232" t="s">
        <v>291</v>
      </c>
      <c r="E6" s="233" t="s">
        <v>292</v>
      </c>
      <c r="F6" s="234" t="s">
        <v>293</v>
      </c>
    </row>
    <row r="7" spans="1:6">
      <c r="A7" s="235" t="s">
        <v>294</v>
      </c>
      <c r="B7" s="236">
        <f>SUM(B8:B10)</f>
        <v>0</v>
      </c>
      <c r="C7" s="236">
        <f t="shared" ref="C7:E7" si="0">SUM(C8:C10)</f>
        <v>0</v>
      </c>
      <c r="D7" s="236">
        <f t="shared" si="0"/>
        <v>0</v>
      </c>
      <c r="E7" s="236">
        <f t="shared" si="0"/>
        <v>0</v>
      </c>
      <c r="F7" s="237"/>
    </row>
    <row r="8" spans="1:6">
      <c r="A8" s="238" t="s">
        <v>295</v>
      </c>
      <c r="B8" s="239"/>
      <c r="C8" s="239"/>
      <c r="D8" s="239"/>
      <c r="E8" s="239"/>
      <c r="F8" s="240"/>
    </row>
    <row r="9" spans="1:6">
      <c r="A9" s="238" t="s">
        <v>296</v>
      </c>
      <c r="B9" s="239"/>
      <c r="C9" s="239"/>
      <c r="D9" s="239"/>
      <c r="E9" s="239"/>
      <c r="F9" s="240"/>
    </row>
    <row r="10" spans="1:6">
      <c r="A10" s="238" t="s">
        <v>297</v>
      </c>
      <c r="B10" s="239"/>
      <c r="C10" s="239"/>
      <c r="D10" s="239"/>
      <c r="E10" s="239"/>
      <c r="F10" s="240"/>
    </row>
    <row r="11" spans="1:6">
      <c r="A11" s="235" t="s">
        <v>298</v>
      </c>
      <c r="B11" s="241"/>
      <c r="C11" s="242"/>
      <c r="D11" s="242"/>
      <c r="E11" s="242"/>
      <c r="F11" s="243"/>
    </row>
    <row r="12" spans="1:6">
      <c r="A12" s="244" t="s">
        <v>299</v>
      </c>
      <c r="B12" s="245">
        <f>SUM(B7,B11)</f>
        <v>0</v>
      </c>
      <c r="C12" s="245">
        <f t="shared" ref="C12:E12" si="1">SUM(C7,C11)</f>
        <v>0</v>
      </c>
      <c r="D12" s="245">
        <f t="shared" si="1"/>
        <v>0</v>
      </c>
      <c r="E12" s="245">
        <f t="shared" si="1"/>
        <v>0</v>
      </c>
      <c r="F12" s="246"/>
    </row>
    <row r="13" spans="1:6">
      <c r="A13" s="247" t="s">
        <v>126</v>
      </c>
      <c r="B13" s="248">
        <f>SUM(B14:B16)</f>
        <v>0</v>
      </c>
      <c r="C13" s="248">
        <f t="shared" ref="C13:E13" si="2">SUM(C14:C16)</f>
        <v>0</v>
      </c>
      <c r="D13" s="248">
        <f t="shared" si="2"/>
        <v>0</v>
      </c>
      <c r="E13" s="248">
        <f t="shared" si="2"/>
        <v>0</v>
      </c>
      <c r="F13" s="249"/>
    </row>
    <row r="14" spans="1:6">
      <c r="A14" s="250" t="s">
        <v>127</v>
      </c>
      <c r="B14" s="239"/>
      <c r="C14" s="239"/>
      <c r="D14" s="239"/>
      <c r="E14" s="239"/>
      <c r="F14" s="240"/>
    </row>
    <row r="15" spans="1:6">
      <c r="A15" s="250" t="s">
        <v>128</v>
      </c>
      <c r="B15" s="239"/>
      <c r="C15" s="239"/>
      <c r="D15" s="239"/>
      <c r="E15" s="239"/>
      <c r="F15" s="240"/>
    </row>
    <row r="16" spans="1:6">
      <c r="A16" s="250" t="s">
        <v>129</v>
      </c>
      <c r="B16" s="239"/>
      <c r="C16" s="239"/>
      <c r="D16" s="239"/>
      <c r="E16" s="239"/>
      <c r="F16" s="240"/>
    </row>
    <row r="17" spans="1:6">
      <c r="A17" s="251" t="s">
        <v>300</v>
      </c>
      <c r="B17" s="252">
        <f>SUM(B13)</f>
        <v>0</v>
      </c>
      <c r="C17" s="252">
        <f t="shared" ref="C17:E17" si="3">SUM(C13)</f>
        <v>0</v>
      </c>
      <c r="D17" s="252">
        <f t="shared" si="3"/>
        <v>0</v>
      </c>
      <c r="E17" s="252">
        <f t="shared" si="3"/>
        <v>0</v>
      </c>
      <c r="F17" s="253"/>
    </row>
    <row r="18" spans="1:6">
      <c r="C18" s="254"/>
      <c r="D18" s="255"/>
      <c r="E18" s="254"/>
    </row>
    <row r="19" spans="1:6" s="257" customFormat="1">
      <c r="A19" s="256" t="s">
        <v>410</v>
      </c>
    </row>
    <row r="20" spans="1:6" s="257" customFormat="1">
      <c r="A20" s="256" t="s">
        <v>411</v>
      </c>
    </row>
    <row r="21" spans="1:6" s="257" customFormat="1">
      <c r="A21" s="256" t="s">
        <v>412</v>
      </c>
      <c r="B21" s="258"/>
      <c r="C21" s="258"/>
    </row>
    <row r="22" spans="1:6" s="257" customFormat="1">
      <c r="A22" s="256" t="s">
        <v>413</v>
      </c>
      <c r="B22" s="258"/>
      <c r="C22" s="258"/>
    </row>
    <row r="23" spans="1:6" s="257" customFormat="1">
      <c r="A23" s="258"/>
      <c r="B23" s="258"/>
      <c r="C23" s="258"/>
    </row>
    <row r="24" spans="1:6">
      <c r="A24" s="224" t="s">
        <v>66</v>
      </c>
    </row>
    <row r="25" spans="1:6">
      <c r="A25" s="225" t="s">
        <v>130</v>
      </c>
    </row>
    <row r="26" spans="1:6">
      <c r="A26" s="225" t="s">
        <v>301</v>
      </c>
    </row>
    <row r="27" spans="1:6">
      <c r="A27" s="225" t="s">
        <v>131</v>
      </c>
    </row>
  </sheetData>
  <sheetProtection algorithmName="SHA-512" hashValue="m/viGock/RhAvhfKBLzcWL0p8kF719EM9BcRUgGkoURzOJtWdELyEvYZiJgjvPnR+ap0pg75pAL8oLAz8zVRxg==" saltValue="LT3oUZE2KZrDtOa/FkTRFg==" spinCount="100000" sheet="1" formatCells="0" formatColumns="0" formatRows="0"/>
  <mergeCells count="2">
    <mergeCell ref="B5:C5"/>
    <mergeCell ref="D5:E5"/>
  </mergeCells>
  <pageMargins left="0.38" right="0.33" top="0.64" bottom="0.75" header="0.3" footer="0.3"/>
  <pageSetup paperSize="9" scale="92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E0D0-9821-4729-9D48-1F8D2B7E6630}">
  <sheetPr>
    <pageSetUpPr fitToPage="1"/>
  </sheetPr>
  <dimension ref="A1:Q34"/>
  <sheetViews>
    <sheetView zoomScaleNormal="100" workbookViewId="0">
      <selection activeCell="C2" sqref="C2"/>
    </sheetView>
  </sheetViews>
  <sheetFormatPr defaultColWidth="5.6328125" defaultRowHeight="18"/>
  <cols>
    <col min="1" max="1" width="6.90625" style="260" customWidth="1"/>
    <col min="2" max="2" width="14.7265625" style="260" customWidth="1"/>
    <col min="3" max="3" width="14.6328125" style="260" customWidth="1"/>
    <col min="4" max="4" width="11.08984375" style="260" customWidth="1"/>
    <col min="5" max="5" width="11" style="260" customWidth="1"/>
    <col min="6" max="6" width="8.90625" style="260" customWidth="1"/>
    <col min="7" max="7" width="10.90625" style="260" customWidth="1"/>
    <col min="8" max="8" width="13.36328125" style="260" customWidth="1"/>
    <col min="9" max="9" width="10.08984375" style="260" customWidth="1"/>
    <col min="10" max="10" width="13.08984375" style="260" customWidth="1"/>
    <col min="11" max="11" width="12.1796875" style="260" customWidth="1"/>
    <col min="12" max="12" width="8.08984375" style="260" customWidth="1"/>
    <col min="13" max="13" width="11.453125" style="260" customWidth="1"/>
    <col min="14" max="14" width="8.7265625" style="260" customWidth="1"/>
    <col min="15" max="15" width="8.90625" style="260" customWidth="1"/>
    <col min="16" max="16" width="12.81640625" style="260" customWidth="1"/>
    <col min="17" max="17" width="9.90625" style="260" customWidth="1"/>
    <col min="18" max="16384" width="5.6328125" style="260"/>
  </cols>
  <sheetData>
    <row r="1" spans="1:17">
      <c r="A1" s="259" t="s">
        <v>302</v>
      </c>
      <c r="H1" s="225"/>
    </row>
    <row r="2" spans="1:17" s="257" customFormat="1">
      <c r="A2" s="261" t="s">
        <v>70</v>
      </c>
      <c r="C2" s="262"/>
      <c r="D2" s="261"/>
      <c r="E2" s="261"/>
      <c r="F2" s="261"/>
      <c r="G2" s="261"/>
      <c r="H2" s="261"/>
    </row>
    <row r="3" spans="1:17" s="257" customFormat="1">
      <c r="A3" s="263" t="s">
        <v>250</v>
      </c>
      <c r="C3" s="264"/>
    </row>
    <row r="4" spans="1:17" s="257" customFormat="1">
      <c r="B4" s="258" t="s">
        <v>6</v>
      </c>
      <c r="C4" s="258"/>
      <c r="D4" s="258"/>
      <c r="E4" s="258"/>
      <c r="F4" s="258"/>
      <c r="G4" s="258"/>
      <c r="H4" s="258"/>
    </row>
    <row r="5" spans="1:17" s="271" customFormat="1" ht="54">
      <c r="A5" s="265" t="s">
        <v>303</v>
      </c>
      <c r="B5" s="266" t="s">
        <v>304</v>
      </c>
      <c r="C5" s="266" t="s">
        <v>305</v>
      </c>
      <c r="D5" s="267" t="s">
        <v>306</v>
      </c>
      <c r="E5" s="267" t="s">
        <v>307</v>
      </c>
      <c r="F5" s="267" t="s">
        <v>308</v>
      </c>
      <c r="G5" s="267" t="s">
        <v>309</v>
      </c>
      <c r="H5" s="267" t="s">
        <v>310</v>
      </c>
      <c r="I5" s="268" t="s">
        <v>311</v>
      </c>
      <c r="J5" s="268" t="s">
        <v>312</v>
      </c>
      <c r="K5" s="269" t="s">
        <v>313</v>
      </c>
      <c r="L5" s="269" t="s">
        <v>314</v>
      </c>
      <c r="M5" s="269" t="s">
        <v>315</v>
      </c>
      <c r="N5" s="269" t="s">
        <v>316</v>
      </c>
      <c r="O5" s="269" t="s">
        <v>317</v>
      </c>
      <c r="P5" s="269" t="s">
        <v>318</v>
      </c>
      <c r="Q5" s="270" t="s">
        <v>319</v>
      </c>
    </row>
    <row r="6" spans="1:17">
      <c r="A6" s="272"/>
      <c r="B6" s="273"/>
      <c r="C6" s="273"/>
      <c r="D6" s="273"/>
      <c r="E6" s="274"/>
      <c r="F6" s="275"/>
      <c r="G6" s="276"/>
      <c r="H6" s="277"/>
      <c r="I6" s="278"/>
      <c r="J6" s="278"/>
      <c r="K6" s="279"/>
      <c r="L6" s="279"/>
      <c r="M6" s="279"/>
      <c r="N6" s="274"/>
      <c r="O6" s="279"/>
      <c r="P6" s="279"/>
      <c r="Q6" s="273"/>
    </row>
    <row r="7" spans="1:17">
      <c r="A7" s="272"/>
      <c r="B7" s="273"/>
      <c r="C7" s="273"/>
      <c r="D7" s="273"/>
      <c r="E7" s="274"/>
      <c r="F7" s="275"/>
      <c r="G7" s="276"/>
      <c r="H7" s="277"/>
      <c r="I7" s="280"/>
      <c r="J7" s="280"/>
      <c r="K7" s="279"/>
      <c r="L7" s="279"/>
      <c r="M7" s="279"/>
      <c r="N7" s="274"/>
      <c r="O7" s="279"/>
      <c r="P7" s="279"/>
      <c r="Q7" s="273"/>
    </row>
    <row r="8" spans="1:17">
      <c r="A8" s="272"/>
      <c r="B8" s="273"/>
      <c r="C8" s="273"/>
      <c r="D8" s="273"/>
      <c r="E8" s="274"/>
      <c r="F8" s="275"/>
      <c r="G8" s="276"/>
      <c r="H8" s="277"/>
      <c r="I8" s="280"/>
      <c r="J8" s="280"/>
      <c r="K8" s="279"/>
      <c r="L8" s="279"/>
      <c r="M8" s="279"/>
      <c r="N8" s="274"/>
      <c r="O8" s="279"/>
      <c r="P8" s="279"/>
      <c r="Q8" s="273"/>
    </row>
    <row r="9" spans="1:17">
      <c r="A9" s="281"/>
      <c r="B9" s="282"/>
      <c r="C9" s="282"/>
      <c r="D9" s="282"/>
      <c r="E9" s="283"/>
      <c r="F9" s="284"/>
      <c r="G9" s="285"/>
      <c r="H9" s="286"/>
      <c r="I9" s="280"/>
      <c r="J9" s="280"/>
      <c r="K9" s="279"/>
      <c r="L9" s="279"/>
      <c r="M9" s="279"/>
      <c r="N9" s="274"/>
      <c r="O9" s="279"/>
      <c r="P9" s="279"/>
      <c r="Q9" s="273"/>
    </row>
    <row r="10" spans="1:17">
      <c r="A10" s="281"/>
      <c r="B10" s="282"/>
      <c r="C10" s="282"/>
      <c r="D10" s="282"/>
      <c r="E10" s="283"/>
      <c r="F10" s="284"/>
      <c r="G10" s="285"/>
      <c r="H10" s="286"/>
      <c r="I10" s="280"/>
      <c r="J10" s="280"/>
      <c r="K10" s="279"/>
      <c r="L10" s="279"/>
      <c r="M10" s="279"/>
      <c r="N10" s="274"/>
      <c r="O10" s="279"/>
      <c r="P10" s="279"/>
      <c r="Q10" s="273"/>
    </row>
    <row r="11" spans="1:17">
      <c r="A11" s="281"/>
      <c r="B11" s="282"/>
      <c r="C11" s="282"/>
      <c r="D11" s="282"/>
      <c r="E11" s="283"/>
      <c r="F11" s="284"/>
      <c r="G11" s="285"/>
      <c r="H11" s="286"/>
      <c r="I11" s="287"/>
      <c r="J11" s="287"/>
      <c r="K11" s="279"/>
      <c r="L11" s="279"/>
      <c r="M11" s="279"/>
      <c r="N11" s="274"/>
      <c r="O11" s="279"/>
      <c r="P11" s="279"/>
      <c r="Q11" s="273"/>
    </row>
    <row r="13" spans="1:17">
      <c r="A13" s="258" t="s">
        <v>410</v>
      </c>
      <c r="B13" s="288"/>
      <c r="C13" s="257"/>
      <c r="D13" s="257"/>
    </row>
    <row r="14" spans="1:17">
      <c r="A14" s="258" t="s">
        <v>411</v>
      </c>
      <c r="B14" s="288"/>
      <c r="C14" s="257"/>
      <c r="D14" s="257"/>
    </row>
    <row r="15" spans="1:17">
      <c r="A15" s="258" t="s">
        <v>412</v>
      </c>
      <c r="B15" s="288"/>
      <c r="C15" s="258"/>
      <c r="D15" s="258"/>
      <c r="E15" s="258"/>
      <c r="F15" s="258"/>
      <c r="G15" s="258"/>
      <c r="H15" s="258"/>
    </row>
    <row r="16" spans="1:17">
      <c r="A16" s="258" t="s">
        <v>413</v>
      </c>
      <c r="B16" s="288"/>
      <c r="C16" s="258"/>
      <c r="D16" s="258"/>
      <c r="E16" s="258"/>
      <c r="F16" s="258"/>
      <c r="G16" s="258"/>
      <c r="H16" s="258"/>
    </row>
    <row r="17" spans="1:8">
      <c r="A17" s="258"/>
      <c r="C17" s="258"/>
      <c r="D17" s="258"/>
      <c r="E17" s="258"/>
      <c r="F17" s="258"/>
      <c r="G17" s="258"/>
      <c r="H17" s="258"/>
    </row>
    <row r="18" spans="1:8">
      <c r="A18" s="289" t="s">
        <v>66</v>
      </c>
      <c r="C18" s="257"/>
      <c r="D18" s="257"/>
    </row>
    <row r="19" spans="1:8" s="257" customFormat="1">
      <c r="A19" s="290" t="s">
        <v>320</v>
      </c>
      <c r="C19" s="258"/>
      <c r="D19" s="258"/>
      <c r="E19" s="258"/>
      <c r="F19" s="258"/>
      <c r="G19" s="258"/>
      <c r="H19" s="258"/>
    </row>
    <row r="20" spans="1:8" s="257" customFormat="1">
      <c r="A20" s="290" t="s">
        <v>321</v>
      </c>
      <c r="C20" s="258"/>
      <c r="D20" s="258"/>
      <c r="E20" s="258"/>
      <c r="F20" s="258"/>
      <c r="G20" s="258"/>
      <c r="H20" s="258"/>
    </row>
    <row r="21" spans="1:8" s="257" customFormat="1">
      <c r="A21" s="290" t="s">
        <v>322</v>
      </c>
    </row>
    <row r="22" spans="1:8" s="257" customFormat="1">
      <c r="A22" s="290" t="s">
        <v>323</v>
      </c>
    </row>
    <row r="23" spans="1:8" s="257" customFormat="1">
      <c r="A23" s="290" t="s">
        <v>324</v>
      </c>
    </row>
    <row r="24" spans="1:8" s="257" customFormat="1">
      <c r="A24" s="290" t="s">
        <v>325</v>
      </c>
    </row>
    <row r="25" spans="1:8" s="257" customFormat="1">
      <c r="A25" s="291" t="s">
        <v>326</v>
      </c>
      <c r="C25" s="258"/>
      <c r="E25" s="258"/>
      <c r="F25" s="258"/>
      <c r="G25" s="258"/>
    </row>
    <row r="26" spans="1:8" s="257" customFormat="1">
      <c r="A26" s="291" t="s">
        <v>327</v>
      </c>
      <c r="C26" s="292"/>
      <c r="E26" s="292"/>
      <c r="F26" s="292"/>
      <c r="G26" s="292"/>
    </row>
    <row r="27" spans="1:8" s="257" customFormat="1">
      <c r="A27" s="291" t="s">
        <v>328</v>
      </c>
      <c r="C27" s="258"/>
      <c r="E27" s="258"/>
      <c r="F27" s="258"/>
      <c r="G27" s="258"/>
    </row>
    <row r="28" spans="1:8" s="257" customFormat="1">
      <c r="C28" s="258"/>
      <c r="E28" s="258"/>
      <c r="F28" s="258"/>
      <c r="G28" s="258"/>
    </row>
    <row r="29" spans="1:8" s="257" customFormat="1">
      <c r="B29" s="257" t="s">
        <v>6</v>
      </c>
      <c r="C29" s="258"/>
      <c r="E29" s="258"/>
      <c r="F29" s="258"/>
      <c r="G29" s="258"/>
    </row>
    <row r="30" spans="1:8">
      <c r="B30" s="257"/>
      <c r="C30" s="292"/>
      <c r="D30" s="257"/>
      <c r="E30" s="292"/>
      <c r="F30" s="292"/>
      <c r="G30" s="292"/>
      <c r="H30" s="257"/>
    </row>
    <row r="31" spans="1:8">
      <c r="B31" s="257"/>
      <c r="C31" s="258"/>
      <c r="D31" s="257"/>
      <c r="E31" s="258"/>
      <c r="F31" s="258"/>
      <c r="G31" s="258"/>
      <c r="H31" s="257"/>
    </row>
    <row r="32" spans="1:8">
      <c r="B32" s="257"/>
      <c r="C32" s="258"/>
      <c r="D32" s="257"/>
      <c r="E32" s="258"/>
      <c r="F32" s="258"/>
      <c r="G32" s="258"/>
      <c r="H32" s="257"/>
    </row>
    <row r="33" spans="2:8">
      <c r="B33" s="257"/>
      <c r="C33" s="258"/>
      <c r="D33" s="257"/>
      <c r="E33" s="258"/>
      <c r="F33" s="258"/>
      <c r="G33" s="258"/>
      <c r="H33" s="257"/>
    </row>
    <row r="34" spans="2:8">
      <c r="B34" s="257"/>
      <c r="C34" s="292"/>
      <c r="D34" s="257"/>
      <c r="E34" s="292"/>
      <c r="F34" s="292"/>
      <c r="G34" s="292"/>
      <c r="H34" s="257"/>
    </row>
  </sheetData>
  <sheetProtection algorithmName="SHA-512" hashValue="x+rbv3qUd0ZdcY3xIKD1QxzTCZQN8uwCV87qxMeiIbU6QsJUfoN+x1jTOYdnY3OAj8L3Kf9xEPH2ByR1KHO7Wg==" saltValue="PIsKlealqNHD+qC2SxRaTg==" spinCount="100000" sheet="1" formatCells="0" formatColumns="0" formatRows="0" insertRows="0"/>
  <dataValidations count="1">
    <dataValidation type="list" allowBlank="1" showInputMessage="1" showErrorMessage="1" sqref="D6:D11" xr:uid="{B6F95821-9F23-43D3-81C0-0EFE4A0C81E0}">
      <formula1>"Open-Ended,Close-Ended"</formula1>
    </dataValidation>
  </dataValidations>
  <pageMargins left="0.23" right="0.23" top="0.75" bottom="0.75" header="0.3" footer="0.3"/>
  <pageSetup paperSize="9" scale="76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8966-E85D-4CA1-9EE9-8B6F4F9A5291}">
  <sheetPr>
    <pageSetUpPr fitToPage="1"/>
  </sheetPr>
  <dimension ref="A1:H34"/>
  <sheetViews>
    <sheetView zoomScale="92" workbookViewId="0">
      <selection activeCell="D9" sqref="D9"/>
    </sheetView>
  </sheetViews>
  <sheetFormatPr defaultColWidth="5.6328125" defaultRowHeight="18"/>
  <cols>
    <col min="1" max="1" width="6.90625" style="260" customWidth="1"/>
    <col min="2" max="2" width="27.7265625" style="260" customWidth="1"/>
    <col min="3" max="3" width="25.7265625" style="260" customWidth="1"/>
    <col min="4" max="5" width="19.36328125" style="260" customWidth="1"/>
    <col min="6" max="6" width="13.08984375" style="260" customWidth="1"/>
    <col min="7" max="7" width="17.54296875" style="260" bestFit="1" customWidth="1"/>
    <col min="8" max="8" width="28.7265625" style="260" customWidth="1"/>
    <col min="9" max="16384" width="5.6328125" style="260"/>
  </cols>
  <sheetData>
    <row r="1" spans="1:8">
      <c r="A1" s="259" t="s">
        <v>329</v>
      </c>
      <c r="H1" s="225"/>
    </row>
    <row r="2" spans="1:8" s="257" customFormat="1">
      <c r="A2" s="261" t="s">
        <v>70</v>
      </c>
      <c r="C2" s="262"/>
      <c r="D2" s="261"/>
      <c r="E2" s="261"/>
      <c r="F2" s="261"/>
      <c r="G2" s="261"/>
      <c r="H2" s="261"/>
    </row>
    <row r="3" spans="1:8" s="257" customFormat="1">
      <c r="A3" s="263" t="s">
        <v>250</v>
      </c>
      <c r="C3" s="264"/>
    </row>
    <row r="4" spans="1:8" s="257" customFormat="1">
      <c r="B4" s="258" t="s">
        <v>6</v>
      </c>
      <c r="C4" s="258"/>
      <c r="D4" s="258"/>
      <c r="E4" s="258"/>
      <c r="F4" s="258"/>
      <c r="G4" s="258"/>
      <c r="H4" s="258"/>
    </row>
    <row r="5" spans="1:8" ht="36">
      <c r="A5" s="265" t="s">
        <v>303</v>
      </c>
      <c r="B5" s="266" t="s">
        <v>304</v>
      </c>
      <c r="C5" s="293" t="s">
        <v>305</v>
      </c>
      <c r="D5" s="294" t="s">
        <v>330</v>
      </c>
      <c r="E5" s="294" t="s">
        <v>331</v>
      </c>
      <c r="F5" s="294" t="s">
        <v>332</v>
      </c>
      <c r="G5" s="294" t="s">
        <v>333</v>
      </c>
      <c r="H5" s="295" t="s">
        <v>132</v>
      </c>
    </row>
    <row r="6" spans="1:8">
      <c r="A6" s="272"/>
      <c r="B6" s="273"/>
      <c r="C6" s="273"/>
      <c r="D6" s="273"/>
      <c r="E6" s="273"/>
      <c r="F6" s="273"/>
      <c r="G6" s="273"/>
      <c r="H6" s="296"/>
    </row>
    <row r="7" spans="1:8">
      <c r="A7" s="272"/>
      <c r="B7" s="273"/>
      <c r="C7" s="273"/>
      <c r="D7" s="273"/>
      <c r="E7" s="273"/>
      <c r="F7" s="273"/>
      <c r="G7" s="273"/>
      <c r="H7" s="296"/>
    </row>
    <row r="8" spans="1:8">
      <c r="A8" s="272"/>
      <c r="B8" s="273"/>
      <c r="C8" s="273"/>
      <c r="D8" s="273"/>
      <c r="E8" s="273"/>
      <c r="F8" s="273"/>
      <c r="G8" s="273"/>
      <c r="H8" s="296"/>
    </row>
    <row r="9" spans="1:8">
      <c r="A9" s="281"/>
      <c r="B9" s="282"/>
      <c r="C9" s="282"/>
      <c r="D9" s="282"/>
      <c r="E9" s="282"/>
      <c r="F9" s="282"/>
      <c r="G9" s="282"/>
      <c r="H9" s="297"/>
    </row>
    <row r="10" spans="1:8">
      <c r="A10" s="281"/>
      <c r="B10" s="282"/>
      <c r="C10" s="282"/>
      <c r="D10" s="282"/>
      <c r="E10" s="282"/>
      <c r="F10" s="282"/>
      <c r="G10" s="282"/>
      <c r="H10" s="297"/>
    </row>
    <row r="11" spans="1:8">
      <c r="A11" s="281"/>
      <c r="B11" s="282"/>
      <c r="C11" s="282"/>
      <c r="D11" s="282"/>
      <c r="E11" s="282"/>
      <c r="F11" s="282"/>
      <c r="G11" s="282"/>
      <c r="H11" s="297"/>
    </row>
    <row r="13" spans="1:8">
      <c r="A13" s="258" t="s">
        <v>410</v>
      </c>
      <c r="B13" s="288"/>
      <c r="C13" s="257"/>
      <c r="D13" s="257"/>
    </row>
    <row r="14" spans="1:8">
      <c r="A14" s="258" t="s">
        <v>411</v>
      </c>
      <c r="B14" s="288"/>
      <c r="C14" s="257"/>
      <c r="D14" s="257"/>
    </row>
    <row r="15" spans="1:8">
      <c r="A15" s="258" t="s">
        <v>412</v>
      </c>
      <c r="B15" s="288"/>
      <c r="C15" s="258"/>
      <c r="D15" s="258"/>
      <c r="E15" s="258"/>
      <c r="F15" s="258"/>
      <c r="G15" s="258"/>
      <c r="H15" s="258"/>
    </row>
    <row r="16" spans="1:8">
      <c r="A16" s="258" t="s">
        <v>413</v>
      </c>
      <c r="B16" s="288"/>
      <c r="C16" s="258"/>
      <c r="D16" s="258"/>
      <c r="E16" s="258"/>
      <c r="F16" s="258"/>
      <c r="G16" s="258"/>
      <c r="H16" s="258"/>
    </row>
    <row r="17" spans="1:8">
      <c r="A17" s="258"/>
      <c r="C17" s="258"/>
      <c r="D17" s="258"/>
      <c r="E17" s="258"/>
      <c r="F17" s="258"/>
      <c r="G17" s="258"/>
      <c r="H17" s="258"/>
    </row>
    <row r="18" spans="1:8">
      <c r="A18" s="289" t="s">
        <v>66</v>
      </c>
      <c r="C18" s="257"/>
      <c r="D18" s="257"/>
    </row>
    <row r="19" spans="1:8" s="257" customFormat="1">
      <c r="A19" s="258" t="s">
        <v>334</v>
      </c>
      <c r="C19" s="258"/>
      <c r="D19" s="258"/>
      <c r="E19" s="258"/>
      <c r="F19" s="258"/>
      <c r="G19" s="258"/>
      <c r="H19" s="258"/>
    </row>
    <row r="20" spans="1:8" s="257" customFormat="1">
      <c r="A20" s="258" t="s">
        <v>335</v>
      </c>
      <c r="C20" s="258"/>
      <c r="D20" s="258"/>
      <c r="E20" s="258"/>
      <c r="F20" s="258"/>
      <c r="G20" s="258"/>
      <c r="H20" s="258"/>
    </row>
    <row r="21" spans="1:8" s="257" customFormat="1">
      <c r="A21" s="257" t="s">
        <v>336</v>
      </c>
    </row>
    <row r="22" spans="1:8" s="257" customFormat="1">
      <c r="A22" s="257" t="s">
        <v>337</v>
      </c>
    </row>
    <row r="23" spans="1:8" s="257" customFormat="1">
      <c r="A23" s="257" t="s">
        <v>338</v>
      </c>
    </row>
    <row r="24" spans="1:8" s="257" customFormat="1">
      <c r="A24" s="257" t="s">
        <v>339</v>
      </c>
    </row>
    <row r="25" spans="1:8" s="257" customFormat="1">
      <c r="C25" s="258"/>
      <c r="E25" s="258"/>
      <c r="F25" s="258"/>
      <c r="G25" s="258"/>
    </row>
    <row r="26" spans="1:8" s="257" customFormat="1">
      <c r="C26" s="292"/>
      <c r="E26" s="292"/>
      <c r="F26" s="292"/>
      <c r="G26" s="292"/>
    </row>
    <row r="27" spans="1:8" s="257" customFormat="1">
      <c r="C27" s="258"/>
      <c r="E27" s="258"/>
      <c r="F27" s="258"/>
      <c r="G27" s="258"/>
    </row>
    <row r="28" spans="1:8" s="257" customFormat="1">
      <c r="C28" s="258"/>
      <c r="E28" s="258"/>
      <c r="F28" s="258"/>
      <c r="G28" s="258"/>
    </row>
    <row r="29" spans="1:8" s="257" customFormat="1">
      <c r="B29" s="257" t="s">
        <v>6</v>
      </c>
      <c r="C29" s="258"/>
      <c r="E29" s="258"/>
      <c r="F29" s="258"/>
      <c r="G29" s="258"/>
    </row>
    <row r="30" spans="1:8">
      <c r="B30" s="257"/>
      <c r="C30" s="292"/>
      <c r="D30" s="257"/>
      <c r="E30" s="292"/>
      <c r="F30" s="292"/>
      <c r="G30" s="292"/>
      <c r="H30" s="257"/>
    </row>
    <row r="31" spans="1:8">
      <c r="B31" s="257"/>
      <c r="C31" s="258"/>
      <c r="D31" s="257"/>
      <c r="E31" s="258"/>
      <c r="F31" s="258"/>
      <c r="G31" s="258"/>
      <c r="H31" s="257"/>
    </row>
    <row r="32" spans="1:8">
      <c r="B32" s="257"/>
      <c r="C32" s="258"/>
      <c r="D32" s="257"/>
      <c r="E32" s="258"/>
      <c r="F32" s="258"/>
      <c r="G32" s="258"/>
      <c r="H32" s="257"/>
    </row>
    <row r="33" spans="2:8">
      <c r="B33" s="257"/>
      <c r="C33" s="258"/>
      <c r="D33" s="257"/>
      <c r="E33" s="258"/>
      <c r="F33" s="258"/>
      <c r="G33" s="258"/>
      <c r="H33" s="257"/>
    </row>
    <row r="34" spans="2:8">
      <c r="B34" s="257"/>
      <c r="C34" s="292"/>
      <c r="D34" s="257"/>
      <c r="E34" s="292"/>
      <c r="F34" s="292"/>
      <c r="G34" s="292"/>
      <c r="H34" s="257"/>
    </row>
  </sheetData>
  <sheetProtection algorithmName="SHA-512" hashValue="ODtdqy44f6hAPLD/ZLINXCCk402jqHrPGyp5MVyILRRKsFw24y94PXZPlKa/h4nw/5v2h0p4dlzMRLZzjcrA3A==" saltValue="1155LQGHV0BGs23Xy6eSKw==" spinCount="100000" sheet="1" formatCells="0" formatColumns="0" formatRows="0" insertRows="0"/>
  <pageMargins left="0.3" right="0.37" top="0.75" bottom="0.53" header="0.3" footer="0.3"/>
  <pageSetup paperSize="9" scale="88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DF9D-6732-4540-AB92-714E77257E3C}">
  <sheetPr>
    <pageSetUpPr fitToPage="1"/>
  </sheetPr>
  <dimension ref="A1:G76"/>
  <sheetViews>
    <sheetView zoomScale="85" zoomScaleNormal="85" workbookViewId="0">
      <selection activeCell="B8" sqref="B8"/>
    </sheetView>
  </sheetViews>
  <sheetFormatPr defaultColWidth="5.6328125" defaultRowHeight="18"/>
  <cols>
    <col min="1" max="1" width="73.453125" style="336" customWidth="1"/>
    <col min="2" max="2" width="17.90625" style="299" customWidth="1"/>
    <col min="3" max="3" width="27.26953125" style="299" bestFit="1" customWidth="1"/>
    <col min="4" max="5" width="17.90625" style="299" customWidth="1"/>
    <col min="6" max="6" width="15.26953125" style="299" bestFit="1" customWidth="1"/>
    <col min="7" max="16384" width="5.6328125" style="299"/>
  </cols>
  <sheetData>
    <row r="1" spans="1:7">
      <c r="A1" s="298" t="s">
        <v>340</v>
      </c>
    </row>
    <row r="2" spans="1:7" s="303" customFormat="1">
      <c r="A2" s="300" t="s">
        <v>70</v>
      </c>
      <c r="B2" s="301"/>
      <c r="C2" s="302"/>
      <c r="D2" s="302"/>
      <c r="E2" s="302"/>
      <c r="F2" s="302"/>
      <c r="G2" s="302"/>
    </row>
    <row r="3" spans="1:7" s="303" customFormat="1">
      <c r="A3" s="300" t="s">
        <v>250</v>
      </c>
      <c r="B3" s="304"/>
      <c r="C3" s="302"/>
      <c r="D3" s="302"/>
      <c r="E3" s="302"/>
      <c r="F3" s="302"/>
    </row>
    <row r="4" spans="1:7" s="303" customFormat="1" ht="11.5" customHeight="1">
      <c r="A4" s="146"/>
    </row>
    <row r="5" spans="1:7" ht="36">
      <c r="A5" s="305" t="s">
        <v>251</v>
      </c>
      <c r="B5" s="306" t="s">
        <v>341</v>
      </c>
      <c r="C5" s="306" t="s">
        <v>342</v>
      </c>
      <c r="D5" s="306" t="s">
        <v>343</v>
      </c>
      <c r="E5" s="306" t="s">
        <v>344</v>
      </c>
      <c r="F5" s="307" t="s">
        <v>125</v>
      </c>
    </row>
    <row r="6" spans="1:7">
      <c r="A6" s="308" t="s">
        <v>414</v>
      </c>
      <c r="B6" s="309">
        <f>SUM(B7,B29)</f>
        <v>0</v>
      </c>
      <c r="C6" s="309">
        <f t="shared" ref="C6:E6" si="0">SUM(C7,C29)</f>
        <v>0</v>
      </c>
      <c r="D6" s="309">
        <f t="shared" si="0"/>
        <v>0</v>
      </c>
      <c r="E6" s="309">
        <f t="shared" si="0"/>
        <v>0</v>
      </c>
      <c r="F6" s="310"/>
    </row>
    <row r="7" spans="1:7">
      <c r="A7" s="311" t="s">
        <v>415</v>
      </c>
      <c r="B7" s="312">
        <f>SUM(B8:B10,B13,B16,B19:B20,B27:B28)</f>
        <v>0</v>
      </c>
      <c r="C7" s="312">
        <f t="shared" ref="C7:E7" si="1">SUM(C8:C10,C13,C16,C19:C20,C27:C28)</f>
        <v>0</v>
      </c>
      <c r="D7" s="312">
        <f t="shared" si="1"/>
        <v>0</v>
      </c>
      <c r="E7" s="312">
        <f t="shared" si="1"/>
        <v>0</v>
      </c>
      <c r="F7" s="313"/>
    </row>
    <row r="8" spans="1:7">
      <c r="A8" s="314" t="s">
        <v>345</v>
      </c>
      <c r="B8" s="315"/>
      <c r="C8" s="315"/>
      <c r="D8" s="315"/>
      <c r="E8" s="315"/>
      <c r="F8" s="316"/>
    </row>
    <row r="9" spans="1:7">
      <c r="A9" s="314" t="s">
        <v>346</v>
      </c>
      <c r="B9" s="315"/>
      <c r="C9" s="315"/>
      <c r="D9" s="315"/>
      <c r="E9" s="315"/>
      <c r="F9" s="317"/>
    </row>
    <row r="10" spans="1:7">
      <c r="A10" s="318" t="s">
        <v>347</v>
      </c>
      <c r="B10" s="319">
        <f>SUM(B11:B12)</f>
        <v>0</v>
      </c>
      <c r="C10" s="319">
        <f t="shared" ref="C10:E10" si="2">SUM(C11:C12)</f>
        <v>0</v>
      </c>
      <c r="D10" s="319">
        <f t="shared" si="2"/>
        <v>0</v>
      </c>
      <c r="E10" s="319">
        <f t="shared" si="2"/>
        <v>0</v>
      </c>
      <c r="F10" s="320"/>
    </row>
    <row r="11" spans="1:7">
      <c r="A11" s="314" t="s">
        <v>348</v>
      </c>
      <c r="B11" s="315"/>
      <c r="C11" s="315"/>
      <c r="D11" s="315"/>
      <c r="E11" s="315"/>
      <c r="F11" s="317"/>
    </row>
    <row r="12" spans="1:7">
      <c r="A12" s="314" t="s">
        <v>349</v>
      </c>
      <c r="B12" s="315"/>
      <c r="C12" s="315"/>
      <c r="D12" s="315"/>
      <c r="E12" s="315"/>
      <c r="F12" s="317"/>
    </row>
    <row r="13" spans="1:7">
      <c r="A13" s="318" t="s">
        <v>350</v>
      </c>
      <c r="B13" s="319">
        <f>SUM(B14:B15)</f>
        <v>0</v>
      </c>
      <c r="C13" s="319">
        <f t="shared" ref="C13:E13" si="3">SUM(C14:C15)</f>
        <v>0</v>
      </c>
      <c r="D13" s="319">
        <f t="shared" si="3"/>
        <v>0</v>
      </c>
      <c r="E13" s="319">
        <f t="shared" si="3"/>
        <v>0</v>
      </c>
      <c r="F13" s="321"/>
    </row>
    <row r="14" spans="1:7">
      <c r="A14" s="314" t="s">
        <v>351</v>
      </c>
      <c r="B14" s="315"/>
      <c r="C14" s="315"/>
      <c r="D14" s="315"/>
      <c r="E14" s="315"/>
      <c r="F14" s="317"/>
    </row>
    <row r="15" spans="1:7">
      <c r="A15" s="314" t="s">
        <v>352</v>
      </c>
      <c r="B15" s="315"/>
      <c r="C15" s="315"/>
      <c r="D15" s="315"/>
      <c r="E15" s="315"/>
      <c r="F15" s="317"/>
    </row>
    <row r="16" spans="1:7">
      <c r="A16" s="318" t="s">
        <v>353</v>
      </c>
      <c r="B16" s="319">
        <f>SUM(B17:B18)</f>
        <v>0</v>
      </c>
      <c r="C16" s="319">
        <f t="shared" ref="C16:E16" si="4">SUM(C17:C18)</f>
        <v>0</v>
      </c>
      <c r="D16" s="319">
        <f t="shared" si="4"/>
        <v>0</v>
      </c>
      <c r="E16" s="319">
        <f t="shared" si="4"/>
        <v>0</v>
      </c>
      <c r="F16" s="321"/>
    </row>
    <row r="17" spans="1:6" ht="34" customHeight="1">
      <c r="A17" s="314" t="s">
        <v>354</v>
      </c>
      <c r="B17" s="315"/>
      <c r="C17" s="315"/>
      <c r="D17" s="315"/>
      <c r="E17" s="315"/>
      <c r="F17" s="317"/>
    </row>
    <row r="18" spans="1:6">
      <c r="A18" s="314" t="s">
        <v>355</v>
      </c>
      <c r="B18" s="315"/>
      <c r="C18" s="315"/>
      <c r="D18" s="315"/>
      <c r="E18" s="315"/>
      <c r="F18" s="317"/>
    </row>
    <row r="19" spans="1:6">
      <c r="A19" s="314" t="s">
        <v>356</v>
      </c>
      <c r="B19" s="315"/>
      <c r="C19" s="315"/>
      <c r="D19" s="315"/>
      <c r="E19" s="315"/>
      <c r="F19" s="316"/>
    </row>
    <row r="20" spans="1:6">
      <c r="A20" s="318" t="s">
        <v>357</v>
      </c>
      <c r="B20" s="319">
        <f>SUM(B21:B26)</f>
        <v>0</v>
      </c>
      <c r="C20" s="319">
        <f t="shared" ref="C20:E20" si="5">SUM(C21:C26)</f>
        <v>0</v>
      </c>
      <c r="D20" s="319">
        <f t="shared" si="5"/>
        <v>0</v>
      </c>
      <c r="E20" s="319">
        <f t="shared" si="5"/>
        <v>0</v>
      </c>
      <c r="F20" s="321"/>
    </row>
    <row r="21" spans="1:6">
      <c r="A21" s="314" t="s">
        <v>358</v>
      </c>
      <c r="B21" s="315"/>
      <c r="C21" s="315"/>
      <c r="D21" s="315"/>
      <c r="E21" s="315"/>
      <c r="F21" s="316"/>
    </row>
    <row r="22" spans="1:6">
      <c r="A22" s="314" t="s">
        <v>359</v>
      </c>
      <c r="B22" s="315"/>
      <c r="C22" s="315"/>
      <c r="D22" s="315"/>
      <c r="E22" s="315"/>
      <c r="F22" s="316"/>
    </row>
    <row r="23" spans="1:6">
      <c r="A23" s="314" t="s">
        <v>360</v>
      </c>
      <c r="B23" s="315"/>
      <c r="C23" s="315"/>
      <c r="D23" s="315"/>
      <c r="E23" s="315"/>
      <c r="F23" s="316"/>
    </row>
    <row r="24" spans="1:6">
      <c r="A24" s="314" t="s">
        <v>361</v>
      </c>
      <c r="B24" s="315"/>
      <c r="C24" s="315"/>
      <c r="D24" s="315"/>
      <c r="E24" s="315"/>
      <c r="F24" s="316"/>
    </row>
    <row r="25" spans="1:6">
      <c r="A25" s="314" t="s">
        <v>362</v>
      </c>
      <c r="B25" s="315"/>
      <c r="C25" s="315"/>
      <c r="D25" s="315"/>
      <c r="E25" s="315"/>
      <c r="F25" s="316"/>
    </row>
    <row r="26" spans="1:6">
      <c r="A26" s="314" t="s">
        <v>363</v>
      </c>
      <c r="B26" s="315"/>
      <c r="C26" s="315"/>
      <c r="D26" s="315"/>
      <c r="E26" s="315"/>
      <c r="F26" s="316"/>
    </row>
    <row r="27" spans="1:6" ht="19" customHeight="1">
      <c r="A27" s="314" t="s">
        <v>364</v>
      </c>
      <c r="B27" s="315"/>
      <c r="C27" s="315"/>
      <c r="D27" s="315"/>
      <c r="E27" s="315"/>
      <c r="F27" s="316"/>
    </row>
    <row r="28" spans="1:6">
      <c r="A28" s="314" t="s">
        <v>365</v>
      </c>
      <c r="B28" s="315"/>
      <c r="C28" s="315"/>
      <c r="D28" s="315"/>
      <c r="E28" s="315"/>
      <c r="F28" s="316"/>
    </row>
    <row r="29" spans="1:6">
      <c r="A29" s="311" t="s">
        <v>416</v>
      </c>
      <c r="B29" s="312">
        <f>SUM(B30:B31,B34,B37,B40)</f>
        <v>0</v>
      </c>
      <c r="C29" s="312">
        <f t="shared" ref="C29:E29" si="6">SUM(C30:C31,C34,C37,C40)</f>
        <v>0</v>
      </c>
      <c r="D29" s="312">
        <f t="shared" si="6"/>
        <v>0</v>
      </c>
      <c r="E29" s="312">
        <f t="shared" si="6"/>
        <v>0</v>
      </c>
      <c r="F29" s="313"/>
    </row>
    <row r="30" spans="1:6">
      <c r="A30" s="314" t="s">
        <v>366</v>
      </c>
      <c r="B30" s="315"/>
      <c r="C30" s="315"/>
      <c r="D30" s="315"/>
      <c r="E30" s="315"/>
      <c r="F30" s="316"/>
    </row>
    <row r="31" spans="1:6">
      <c r="A31" s="318" t="s">
        <v>367</v>
      </c>
      <c r="B31" s="319">
        <f>SUM(B32:B33)</f>
        <v>0</v>
      </c>
      <c r="C31" s="319">
        <f t="shared" ref="C31:E31" si="7">SUM(C32:C33)</f>
        <v>0</v>
      </c>
      <c r="D31" s="319">
        <f t="shared" si="7"/>
        <v>0</v>
      </c>
      <c r="E31" s="319">
        <f t="shared" si="7"/>
        <v>0</v>
      </c>
      <c r="F31" s="321"/>
    </row>
    <row r="32" spans="1:6">
      <c r="A32" s="314" t="s">
        <v>348</v>
      </c>
      <c r="B32" s="315"/>
      <c r="C32" s="315"/>
      <c r="D32" s="315"/>
      <c r="E32" s="315"/>
      <c r="F32" s="316"/>
    </row>
    <row r="33" spans="1:6">
      <c r="A33" s="314" t="s">
        <v>349</v>
      </c>
      <c r="B33" s="315"/>
      <c r="C33" s="315"/>
      <c r="D33" s="315"/>
      <c r="E33" s="315"/>
      <c r="F33" s="316"/>
    </row>
    <row r="34" spans="1:6">
      <c r="A34" s="318" t="s">
        <v>368</v>
      </c>
      <c r="B34" s="319">
        <f>SUM(B35:B36)</f>
        <v>0</v>
      </c>
      <c r="C34" s="319">
        <f t="shared" ref="C34:E34" si="8">SUM(C35:C36)</f>
        <v>0</v>
      </c>
      <c r="D34" s="319">
        <f t="shared" si="8"/>
        <v>0</v>
      </c>
      <c r="E34" s="319">
        <f t="shared" si="8"/>
        <v>0</v>
      </c>
      <c r="F34" s="321"/>
    </row>
    <row r="35" spans="1:6">
      <c r="A35" s="314" t="s">
        <v>369</v>
      </c>
      <c r="B35" s="315"/>
      <c r="C35" s="315"/>
      <c r="D35" s="315"/>
      <c r="E35" s="315"/>
      <c r="F35" s="316"/>
    </row>
    <row r="36" spans="1:6">
      <c r="A36" s="314" t="s">
        <v>370</v>
      </c>
      <c r="B36" s="315"/>
      <c r="C36" s="315"/>
      <c r="D36" s="315"/>
      <c r="E36" s="315"/>
      <c r="F36" s="316"/>
    </row>
    <row r="37" spans="1:6">
      <c r="A37" s="318" t="s">
        <v>371</v>
      </c>
      <c r="B37" s="319">
        <f>SUM(B38:B39)</f>
        <v>0</v>
      </c>
      <c r="C37" s="319">
        <f t="shared" ref="C37:E37" si="9">SUM(C38:C39)</f>
        <v>0</v>
      </c>
      <c r="D37" s="319">
        <f t="shared" si="9"/>
        <v>0</v>
      </c>
      <c r="E37" s="319">
        <f t="shared" si="9"/>
        <v>0</v>
      </c>
      <c r="F37" s="321"/>
    </row>
    <row r="38" spans="1:6" ht="33" customHeight="1">
      <c r="A38" s="314" t="s">
        <v>372</v>
      </c>
      <c r="B38" s="315"/>
      <c r="C38" s="315"/>
      <c r="D38" s="315"/>
      <c r="E38" s="315"/>
      <c r="F38" s="316"/>
    </row>
    <row r="39" spans="1:6">
      <c r="A39" s="314" t="s">
        <v>373</v>
      </c>
      <c r="B39" s="315"/>
      <c r="C39" s="315"/>
      <c r="D39" s="315"/>
      <c r="E39" s="315"/>
      <c r="F39" s="316"/>
    </row>
    <row r="40" spans="1:6">
      <c r="A40" s="314" t="s">
        <v>374</v>
      </c>
      <c r="B40" s="315"/>
      <c r="C40" s="315"/>
      <c r="D40" s="315"/>
      <c r="E40" s="315"/>
      <c r="F40" s="316"/>
    </row>
    <row r="41" spans="1:6">
      <c r="A41" s="322" t="s">
        <v>417</v>
      </c>
      <c r="B41" s="323">
        <f>SUM(B42,B45:B46)</f>
        <v>0</v>
      </c>
      <c r="C41" s="323">
        <f t="shared" ref="C41:E41" si="10">SUM(C42,C45:C46)</f>
        <v>0</v>
      </c>
      <c r="D41" s="323">
        <f t="shared" si="10"/>
        <v>0</v>
      </c>
      <c r="E41" s="323">
        <f t="shared" si="10"/>
        <v>0</v>
      </c>
      <c r="F41" s="324"/>
    </row>
    <row r="42" spans="1:6">
      <c r="A42" s="325" t="s">
        <v>418</v>
      </c>
      <c r="B42" s="326">
        <f>SUM(B43:B44)</f>
        <v>0</v>
      </c>
      <c r="C42" s="326">
        <f t="shared" ref="C42:E42" si="11">SUM(C43:C44)</f>
        <v>0</v>
      </c>
      <c r="D42" s="326">
        <f t="shared" si="11"/>
        <v>0</v>
      </c>
      <c r="E42" s="326">
        <f t="shared" si="11"/>
        <v>0</v>
      </c>
      <c r="F42" s="327"/>
    </row>
    <row r="43" spans="1:6">
      <c r="A43" s="314" t="s">
        <v>375</v>
      </c>
      <c r="B43" s="315"/>
      <c r="C43" s="315"/>
      <c r="D43" s="315"/>
      <c r="E43" s="315"/>
      <c r="F43" s="316"/>
    </row>
    <row r="44" spans="1:6">
      <c r="A44" s="314" t="s">
        <v>376</v>
      </c>
      <c r="B44" s="315"/>
      <c r="C44" s="315"/>
      <c r="D44" s="315"/>
      <c r="E44" s="315"/>
      <c r="F44" s="316"/>
    </row>
    <row r="45" spans="1:6">
      <c r="A45" s="325" t="s">
        <v>377</v>
      </c>
      <c r="B45" s="328"/>
      <c r="C45" s="328"/>
      <c r="D45" s="328"/>
      <c r="E45" s="328"/>
      <c r="F45" s="329"/>
    </row>
    <row r="46" spans="1:6">
      <c r="A46" s="325" t="s">
        <v>419</v>
      </c>
      <c r="B46" s="326">
        <f>SUM(B47:B54)</f>
        <v>0</v>
      </c>
      <c r="C46" s="326">
        <f t="shared" ref="C46:E46" si="12">SUM(C47:C54)</f>
        <v>0</v>
      </c>
      <c r="D46" s="326">
        <f t="shared" si="12"/>
        <v>0</v>
      </c>
      <c r="E46" s="326">
        <f t="shared" si="12"/>
        <v>0</v>
      </c>
      <c r="F46" s="327"/>
    </row>
    <row r="47" spans="1:6" ht="36">
      <c r="A47" s="314" t="s">
        <v>378</v>
      </c>
      <c r="B47" s="315"/>
      <c r="C47" s="315"/>
      <c r="D47" s="315"/>
      <c r="E47" s="315"/>
      <c r="F47" s="316"/>
    </row>
    <row r="48" spans="1:6">
      <c r="A48" s="314" t="s">
        <v>379</v>
      </c>
      <c r="B48" s="315"/>
      <c r="C48" s="315"/>
      <c r="D48" s="315"/>
      <c r="E48" s="315"/>
      <c r="F48" s="316"/>
    </row>
    <row r="49" spans="1:6">
      <c r="A49" s="314" t="s">
        <v>380</v>
      </c>
      <c r="B49" s="315"/>
      <c r="C49" s="315"/>
      <c r="D49" s="315"/>
      <c r="E49" s="315"/>
      <c r="F49" s="316"/>
    </row>
    <row r="50" spans="1:6">
      <c r="A50" s="314" t="s">
        <v>381</v>
      </c>
      <c r="B50" s="315"/>
      <c r="C50" s="315"/>
      <c r="D50" s="315"/>
      <c r="E50" s="315"/>
      <c r="F50" s="316"/>
    </row>
    <row r="51" spans="1:6">
      <c r="A51" s="314" t="s">
        <v>382</v>
      </c>
      <c r="B51" s="315"/>
      <c r="C51" s="315"/>
      <c r="D51" s="315"/>
      <c r="E51" s="315"/>
      <c r="F51" s="316"/>
    </row>
    <row r="52" spans="1:6">
      <c r="A52" s="314" t="s">
        <v>383</v>
      </c>
      <c r="B52" s="315"/>
      <c r="C52" s="315"/>
      <c r="D52" s="315"/>
      <c r="E52" s="315"/>
      <c r="F52" s="316"/>
    </row>
    <row r="53" spans="1:6">
      <c r="A53" s="314" t="s">
        <v>384</v>
      </c>
      <c r="B53" s="315"/>
      <c r="C53" s="315"/>
      <c r="D53" s="315"/>
      <c r="E53" s="315"/>
      <c r="F53" s="316"/>
    </row>
    <row r="54" spans="1:6" ht="18.5" thickBot="1">
      <c r="A54" s="330" t="s">
        <v>385</v>
      </c>
      <c r="B54" s="331"/>
      <c r="C54" s="331"/>
      <c r="D54" s="331"/>
      <c r="E54" s="331"/>
      <c r="F54" s="332"/>
    </row>
    <row r="55" spans="1:6" ht="18.5" thickTop="1">
      <c r="A55" s="333" t="s">
        <v>386</v>
      </c>
      <c r="B55" s="334">
        <f>SUM(B6,B41)</f>
        <v>0</v>
      </c>
      <c r="C55" s="334">
        <f t="shared" ref="C55:E55" si="13">SUM(C6,C41)</f>
        <v>0</v>
      </c>
      <c r="D55" s="334">
        <f t="shared" si="13"/>
        <v>0</v>
      </c>
      <c r="E55" s="334">
        <f t="shared" si="13"/>
        <v>0</v>
      </c>
      <c r="F55" s="335"/>
    </row>
    <row r="56" spans="1:6" ht="8" customHeight="1"/>
    <row r="57" spans="1:6" s="303" customFormat="1">
      <c r="A57" s="337" t="s">
        <v>410</v>
      </c>
    </row>
    <row r="58" spans="1:6" s="303" customFormat="1">
      <c r="A58" s="337" t="s">
        <v>411</v>
      </c>
    </row>
    <row r="59" spans="1:6" s="303" customFormat="1">
      <c r="A59" s="337" t="s">
        <v>412</v>
      </c>
    </row>
    <row r="60" spans="1:6" s="303" customFormat="1">
      <c r="A60" s="337" t="s">
        <v>413</v>
      </c>
    </row>
    <row r="61" spans="1:6" s="303" customFormat="1" ht="11.5" customHeight="1">
      <c r="A61" s="338"/>
    </row>
    <row r="62" spans="1:6" s="303" customFormat="1">
      <c r="A62" s="300" t="s">
        <v>66</v>
      </c>
    </row>
    <row r="63" spans="1:6" s="303" customFormat="1">
      <c r="A63" s="339" t="s">
        <v>133</v>
      </c>
    </row>
    <row r="64" spans="1:6" s="303" customFormat="1" ht="36">
      <c r="A64" s="151" t="s">
        <v>387</v>
      </c>
    </row>
    <row r="65" spans="1:5" s="303" customFormat="1">
      <c r="A65" s="339" t="s">
        <v>388</v>
      </c>
    </row>
    <row r="66" spans="1:5">
      <c r="A66" s="339" t="s">
        <v>389</v>
      </c>
      <c r="B66" s="303"/>
      <c r="C66" s="303"/>
      <c r="D66" s="303"/>
      <c r="E66" s="303"/>
    </row>
    <row r="67" spans="1:5">
      <c r="A67" s="303" t="s">
        <v>390</v>
      </c>
      <c r="B67" s="303"/>
      <c r="C67" s="303"/>
      <c r="D67" s="303"/>
      <c r="E67" s="303"/>
    </row>
    <row r="68" spans="1:5">
      <c r="A68" s="303" t="s">
        <v>391</v>
      </c>
      <c r="B68" s="303"/>
      <c r="C68" s="303"/>
      <c r="D68" s="303"/>
      <c r="E68" s="303"/>
    </row>
    <row r="69" spans="1:5">
      <c r="A69" s="146" t="s">
        <v>392</v>
      </c>
      <c r="B69" s="303"/>
      <c r="C69" s="303"/>
      <c r="D69" s="303"/>
      <c r="E69" s="303"/>
    </row>
    <row r="70" spans="1:5">
      <c r="A70" s="146" t="s">
        <v>393</v>
      </c>
      <c r="B70" s="303"/>
      <c r="C70" s="303"/>
      <c r="D70" s="303"/>
      <c r="E70" s="303"/>
    </row>
    <row r="71" spans="1:5">
      <c r="B71" s="303"/>
      <c r="C71" s="303"/>
      <c r="D71" s="303"/>
      <c r="E71" s="303"/>
    </row>
    <row r="72" spans="1:5">
      <c r="B72" s="303"/>
      <c r="C72" s="303"/>
      <c r="D72" s="303"/>
      <c r="E72" s="303"/>
    </row>
    <row r="73" spans="1:5">
      <c r="B73" s="303"/>
      <c r="C73" s="303"/>
      <c r="D73" s="303"/>
      <c r="E73" s="303"/>
    </row>
    <row r="74" spans="1:5">
      <c r="B74" s="303"/>
      <c r="C74" s="303"/>
      <c r="D74" s="303"/>
      <c r="E74" s="303"/>
    </row>
    <row r="75" spans="1:5">
      <c r="B75" s="303"/>
      <c r="C75" s="303"/>
      <c r="D75" s="303"/>
      <c r="E75" s="303"/>
    </row>
    <row r="76" spans="1:5">
      <c r="B76" s="303"/>
      <c r="C76" s="303"/>
      <c r="D76" s="303"/>
      <c r="E76" s="303"/>
    </row>
  </sheetData>
  <sheetProtection algorithmName="SHA-512" hashValue="cXQcrUDIKmQhfITi10cJOGNSB8crLtxamwgV4kN/U2Z95j1ov03WOeygl4MMLrO8/hmPYTY295cKDHzGU9Celw==" saltValue="NT3A5aMOVjbSIkIaWB/7LA==" spinCount="100000" sheet="1" formatCells="0" formatColumns="0" formatRows="0"/>
  <conditionalFormatting sqref="B6:E55">
    <cfRule type="cellIs" dxfId="4" priority="1" operator="lessThan">
      <formula>0</formula>
    </cfRule>
  </conditionalFormatting>
  <pageMargins left="0.3" right="0.24" top="0.25" bottom="0.14000000000000001" header="0.16" footer="0.18"/>
  <pageSetup paperSize="9" scale="83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9E65F-D2A5-409F-B96B-C033C8FD5F77}">
  <sheetPr>
    <pageSetUpPr fitToPage="1"/>
  </sheetPr>
  <dimension ref="A1:R75"/>
  <sheetViews>
    <sheetView zoomScale="80" zoomScaleNormal="80" zoomScaleSheetLayoutView="20" workbookViewId="0">
      <selection activeCell="B7" sqref="B7"/>
    </sheetView>
  </sheetViews>
  <sheetFormatPr defaultColWidth="6.54296875" defaultRowHeight="20.5"/>
  <cols>
    <col min="1" max="1" width="21.54296875" style="49" customWidth="1"/>
    <col min="2" max="2" width="60.7265625" style="49" customWidth="1"/>
    <col min="3" max="3" width="25.36328125" style="49" bestFit="1" customWidth="1"/>
    <col min="4" max="4" width="24.453125" style="49" bestFit="1" customWidth="1"/>
    <col min="5" max="11" width="10.36328125" style="49" bestFit="1" customWidth="1"/>
    <col min="12" max="12" width="17.81640625" style="49" bestFit="1" customWidth="1"/>
    <col min="13" max="16" width="10.36328125" style="49" bestFit="1" customWidth="1"/>
    <col min="17" max="17" width="10.08984375" style="49" bestFit="1" customWidth="1"/>
    <col min="18" max="18" width="10.7265625" style="49" customWidth="1"/>
    <col min="19" max="16384" width="6.54296875" style="49"/>
  </cols>
  <sheetData>
    <row r="1" spans="1:18">
      <c r="A1" s="50" t="s">
        <v>420</v>
      </c>
      <c r="Q1" s="144"/>
    </row>
    <row r="3" spans="1:18">
      <c r="A3" s="49" t="s">
        <v>144</v>
      </c>
      <c r="C3" s="51"/>
    </row>
    <row r="4" spans="1:18">
      <c r="A4" s="49" t="s">
        <v>145</v>
      </c>
      <c r="C4" s="52"/>
    </row>
    <row r="5" spans="1:18">
      <c r="A5" s="49" t="s">
        <v>146</v>
      </c>
      <c r="C5" s="53"/>
    </row>
    <row r="6" spans="1:18">
      <c r="A6" s="49" t="s">
        <v>147</v>
      </c>
      <c r="C6" s="53"/>
    </row>
    <row r="8" spans="1:18">
      <c r="D8" s="54" t="s">
        <v>148</v>
      </c>
      <c r="E8" s="55" t="e">
        <f>rpt[[#Totals],[(5.1) เงินฝาก]]/$C$5</f>
        <v>#DIV/0!</v>
      </c>
      <c r="F8" s="55" t="e">
        <f>rpt[[#Totals],[(5.1) เงินฝาก]]/$C$5</f>
        <v>#DIV/0!</v>
      </c>
      <c r="G8" s="55" t="e">
        <f>rpt[[#Totals],[(5.1) เงินฝาก]]/$C$5</f>
        <v>#DIV/0!</v>
      </c>
      <c r="H8" s="55" t="e">
        <f>rpt[[#Totals],[(5.1) เงินฝาก]]/$C$5</f>
        <v>#DIV/0!</v>
      </c>
      <c r="I8" s="55" t="e">
        <f>rpt[[#Totals],[(5.1) เงินฝาก]]/$C$5</f>
        <v>#DIV/0!</v>
      </c>
      <c r="J8" s="55" t="e">
        <f>rpt[[#Totals],[(5.1) เงินฝาก]]/$C$5</f>
        <v>#DIV/0!</v>
      </c>
      <c r="K8" s="55" t="e">
        <f>rpt[[#Totals],[(5.1) เงินฝาก]]/$C$5</f>
        <v>#DIV/0!</v>
      </c>
      <c r="L8" s="55" t="e">
        <f>rpt[[#Totals],[(5.1) เงินฝาก]]/$C$5</f>
        <v>#DIV/0!</v>
      </c>
      <c r="M8" s="55" t="e">
        <f>rpt[[#Totals],[(5.1) เงินฝาก]]/$C$5</f>
        <v>#DIV/0!</v>
      </c>
      <c r="N8" s="55" t="e">
        <f>rpt[[#Totals],[(5.1) เงินฝาก]]/$C$5</f>
        <v>#DIV/0!</v>
      </c>
      <c r="O8" s="55" t="e">
        <f>rpt[[#Totals],[(5.1) เงินฝาก]]/$C$5</f>
        <v>#DIV/0!</v>
      </c>
      <c r="P8" s="55" t="e">
        <f>rpt[[#Totals],[(5.1) เงินฝาก]]/$C$5</f>
        <v>#DIV/0!</v>
      </c>
      <c r="Q8" s="56" t="e">
        <f>rpt[[#Totals],[(5.1) เงินฝาก]]/$C$5</f>
        <v>#DIV/0!</v>
      </c>
    </row>
    <row r="9" spans="1:18">
      <c r="D9" s="57" t="s">
        <v>149</v>
      </c>
      <c r="E9" s="58" t="e">
        <f>rpt[[#Totals],[(5.1) เงินฝาก]]/$C$6*100</f>
        <v>#DIV/0!</v>
      </c>
      <c r="F9" s="58" t="e">
        <f>rpt[[#Totals],[(5.2) ตราสารหนี้]]/$C$6*100</f>
        <v>#DIV/0!</v>
      </c>
      <c r="G9" s="58" t="e">
        <f>rpt[[#Totals],[(5.3) ตราสารกึ่งหนี้กึ่งทุน]]/$C$6*100</f>
        <v>#DIV/0!</v>
      </c>
      <c r="H9" s="58" t="e">
        <f>rpt[[#Totals],[(5.4) ตราสารทุน]]/$C$6*100</f>
        <v>#DIV/0!</v>
      </c>
      <c r="I9" s="58" t="e">
        <f>rpt[[#Totals],[(5.5) หน่วยลงทุน]]/$C$6*100</f>
        <v>#DIV/0!</v>
      </c>
      <c r="J9" s="58" t="e">
        <f>rpt[[#Totals],[(5.6) อนุพันธ์]]/$C$6*100</f>
        <v>#DIV/0!</v>
      </c>
      <c r="K9" s="58" t="e">
        <f>rpt[[#Totals],[(5.7) ตราสารหนี้ที่มีอนุพันธ์แฝง]]/$C$6*100</f>
        <v>#DIV/0!</v>
      </c>
      <c r="L9" s="58" t="e">
        <f>rpt[[#Totals],[(5.8) เงินให้กู้ยืม ให้เช่าซื้อรถ 
รับอาวัลตั๋วเงิน และออกหนังสือค้ำประกัน]]/$C$6*100</f>
        <v>#DIV/0!</v>
      </c>
      <c r="M9" s="58" t="e">
        <f>rpt[[#Totals],[(5.9) หลักทรัพย์ยืมและให้ยืม]]/$C$6*100</f>
        <v>#DIV/0!</v>
      </c>
      <c r="N9" s="58" t="e">
        <f>rpt[[#Totals],[(5.10) หลักทรัพย์ซื้อหรือขายคืน]]/$C$6*100</f>
        <v>#DIV/0!</v>
      </c>
      <c r="O9" s="58" t="e">
        <f>rpt[[#Totals],[(5.11) กิจการเงินร่วมลงทุน]]/$C$6*100</f>
        <v>#DIV/0!</v>
      </c>
      <c r="P9" s="58" t="e">
        <f>rpt[[#Totals],[(5.12) การประกอบธุรกิจอื่น]]/$C$6*100</f>
        <v>#DIV/0!</v>
      </c>
      <c r="Q9" s="59" t="e">
        <f>rpt[[#Totals],[รวม]]/$C$6*100</f>
        <v>#DIV/0!</v>
      </c>
    </row>
    <row r="10" spans="1:18" ht="21" thickBot="1">
      <c r="A10" s="49" t="s">
        <v>150</v>
      </c>
    </row>
    <row r="11" spans="1:18">
      <c r="A11" s="60"/>
      <c r="B11" s="61"/>
      <c r="C11" s="61"/>
      <c r="D11" s="62"/>
      <c r="E11" s="63" t="s">
        <v>11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8" ht="145">
      <c r="A12" s="65" t="s">
        <v>151</v>
      </c>
      <c r="B12" s="66" t="s">
        <v>152</v>
      </c>
      <c r="C12" s="67" t="s">
        <v>153</v>
      </c>
      <c r="D12" s="67" t="s">
        <v>154</v>
      </c>
      <c r="E12" s="68" t="s">
        <v>155</v>
      </c>
      <c r="F12" s="68" t="s">
        <v>156</v>
      </c>
      <c r="G12" s="68" t="s">
        <v>157</v>
      </c>
      <c r="H12" s="68" t="s">
        <v>158</v>
      </c>
      <c r="I12" s="68" t="s">
        <v>159</v>
      </c>
      <c r="J12" s="68" t="s">
        <v>160</v>
      </c>
      <c r="K12" s="68" t="s">
        <v>161</v>
      </c>
      <c r="L12" s="69" t="s">
        <v>162</v>
      </c>
      <c r="M12" s="68" t="s">
        <v>163</v>
      </c>
      <c r="N12" s="68" t="s">
        <v>164</v>
      </c>
      <c r="O12" s="68" t="s">
        <v>165</v>
      </c>
      <c r="P12" s="70" t="s">
        <v>166</v>
      </c>
      <c r="Q12" s="71" t="s">
        <v>167</v>
      </c>
      <c r="R12" s="72"/>
    </row>
    <row r="13" spans="1:18">
      <c r="A13" s="73">
        <v>1</v>
      </c>
      <c r="B13" s="74"/>
      <c r="C13" s="75"/>
      <c r="D13" s="76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8"/>
      <c r="P13" s="79"/>
      <c r="Q13" s="80">
        <f>SUM(rpt[[#This Row],[(5.1) เงินฝาก]:[(5.12) การประกอบธุรกิจอื่น]])</f>
        <v>0</v>
      </c>
      <c r="R13" s="72"/>
    </row>
    <row r="14" spans="1:18">
      <c r="A14" s="81">
        <v>2</v>
      </c>
      <c r="B14" s="82"/>
      <c r="C14" s="83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87"/>
      <c r="Q14" s="80">
        <f>SUM(rpt[[#This Row],[(5.1) เงินฝาก]:[(5.12) การประกอบธุรกิจอื่น]])</f>
        <v>0</v>
      </c>
      <c r="R14" s="72"/>
    </row>
    <row r="15" spans="1:18">
      <c r="A15" s="81">
        <v>3</v>
      </c>
      <c r="B15" s="82"/>
      <c r="C15" s="83"/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6"/>
      <c r="P15" s="87"/>
      <c r="Q15" s="80">
        <f>SUM(rpt[[#This Row],[(5.1) เงินฝาก]:[(5.12) การประกอบธุรกิจอื่น]])</f>
        <v>0</v>
      </c>
      <c r="R15" s="72"/>
    </row>
    <row r="16" spans="1:18">
      <c r="A16" s="81">
        <v>4</v>
      </c>
      <c r="B16" s="82"/>
      <c r="C16" s="83"/>
      <c r="D16" s="84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87"/>
      <c r="Q16" s="80">
        <f>SUM(rpt[[#This Row],[(5.1) เงินฝาก]:[(5.12) การประกอบธุรกิจอื่น]])</f>
        <v>0</v>
      </c>
      <c r="R16" s="72"/>
    </row>
    <row r="17" spans="1:18">
      <c r="A17" s="81">
        <v>5</v>
      </c>
      <c r="B17" s="82"/>
      <c r="C17" s="83"/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87"/>
      <c r="Q17" s="80">
        <f>SUM(rpt[[#This Row],[(5.1) เงินฝาก]:[(5.12) การประกอบธุรกิจอื่น]])</f>
        <v>0</v>
      </c>
      <c r="R17" s="72"/>
    </row>
    <row r="18" spans="1:18" hidden="1">
      <c r="A18" s="81">
        <v>6</v>
      </c>
      <c r="B18" s="82"/>
      <c r="C18" s="83"/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87"/>
      <c r="Q18" s="80">
        <f>SUM(rpt[[#This Row],[(5.1) เงินฝาก]:[(5.12) การประกอบธุรกิจอื่น]])</f>
        <v>0</v>
      </c>
      <c r="R18" s="72"/>
    </row>
    <row r="19" spans="1:18" hidden="1">
      <c r="A19" s="81">
        <v>7</v>
      </c>
      <c r="B19" s="82"/>
      <c r="C19" s="83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87"/>
      <c r="Q19" s="80">
        <f>SUM(rpt[[#This Row],[(5.1) เงินฝาก]:[(5.12) การประกอบธุรกิจอื่น]])</f>
        <v>0</v>
      </c>
      <c r="R19" s="72"/>
    </row>
    <row r="20" spans="1:18" hidden="1">
      <c r="A20" s="81">
        <v>8</v>
      </c>
      <c r="B20" s="82"/>
      <c r="C20" s="83"/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6"/>
      <c r="P20" s="87"/>
      <c r="Q20" s="80">
        <f>SUM(rpt[[#This Row],[(5.1) เงินฝาก]:[(5.12) การประกอบธุรกิจอื่น]])</f>
        <v>0</v>
      </c>
      <c r="R20" s="72"/>
    </row>
    <row r="21" spans="1:18" hidden="1">
      <c r="A21" s="81">
        <v>9</v>
      </c>
      <c r="B21" s="82"/>
      <c r="C21" s="83"/>
      <c r="D21" s="84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  <c r="P21" s="87"/>
      <c r="Q21" s="80">
        <f>SUM(rpt[[#This Row],[(5.1) เงินฝาก]:[(5.12) การประกอบธุรกิจอื่น]])</f>
        <v>0</v>
      </c>
      <c r="R21" s="72"/>
    </row>
    <row r="22" spans="1:18">
      <c r="A22" s="81">
        <v>10</v>
      </c>
      <c r="B22" s="82"/>
      <c r="C22" s="83"/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6"/>
      <c r="P22" s="87"/>
      <c r="Q22" s="80">
        <f>SUM(rpt[[#This Row],[(5.1) เงินฝาก]:[(5.12) การประกอบธุรกิจอื่น]])</f>
        <v>0</v>
      </c>
      <c r="R22" s="72"/>
    </row>
    <row r="23" spans="1:18" hidden="1">
      <c r="A23" s="81">
        <v>11</v>
      </c>
      <c r="B23" s="82"/>
      <c r="C23" s="83"/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87"/>
      <c r="Q23" s="80">
        <f>SUM(rpt[[#This Row],[(5.1) เงินฝาก]:[(5.12) การประกอบธุรกิจอื่น]])</f>
        <v>0</v>
      </c>
      <c r="R23" s="72"/>
    </row>
    <row r="24" spans="1:18" hidden="1">
      <c r="A24" s="81">
        <v>12</v>
      </c>
      <c r="B24" s="82"/>
      <c r="C24" s="83"/>
      <c r="D24" s="84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6"/>
      <c r="P24" s="87"/>
      <c r="Q24" s="80">
        <f>SUM(rpt[[#This Row],[(5.1) เงินฝาก]:[(5.12) การประกอบธุรกิจอื่น]])</f>
        <v>0</v>
      </c>
      <c r="R24" s="72"/>
    </row>
    <row r="25" spans="1:18" hidden="1">
      <c r="A25" s="81">
        <v>13</v>
      </c>
      <c r="B25" s="82"/>
      <c r="C25" s="83"/>
      <c r="D25" s="84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6"/>
      <c r="P25" s="87"/>
      <c r="Q25" s="80">
        <f>SUM(rpt[[#This Row],[(5.1) เงินฝาก]:[(5.12) การประกอบธุรกิจอื่น]])</f>
        <v>0</v>
      </c>
      <c r="R25" s="72"/>
    </row>
    <row r="26" spans="1:18" hidden="1">
      <c r="A26" s="81">
        <v>14</v>
      </c>
      <c r="B26" s="82"/>
      <c r="C26" s="83"/>
      <c r="D26" s="84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6"/>
      <c r="P26" s="87"/>
      <c r="Q26" s="80">
        <f>SUM(rpt[[#This Row],[(5.1) เงินฝาก]:[(5.12) การประกอบธุรกิจอื่น]])</f>
        <v>0</v>
      </c>
      <c r="R26" s="72"/>
    </row>
    <row r="27" spans="1:18" hidden="1">
      <c r="A27" s="81">
        <v>15</v>
      </c>
      <c r="B27" s="82"/>
      <c r="C27" s="83"/>
      <c r="D27" s="84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6"/>
      <c r="P27" s="87"/>
      <c r="Q27" s="80">
        <f>SUM(rpt[[#This Row],[(5.1) เงินฝาก]:[(5.12) การประกอบธุรกิจอื่น]])</f>
        <v>0</v>
      </c>
      <c r="R27" s="72"/>
    </row>
    <row r="28" spans="1:18" hidden="1">
      <c r="A28" s="81">
        <v>16</v>
      </c>
      <c r="B28" s="82"/>
      <c r="C28" s="83"/>
      <c r="D28" s="8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6"/>
      <c r="P28" s="87"/>
      <c r="Q28" s="80">
        <f>SUM(rpt[[#This Row],[(5.1) เงินฝาก]:[(5.12) การประกอบธุรกิจอื่น]])</f>
        <v>0</v>
      </c>
      <c r="R28" s="72"/>
    </row>
    <row r="29" spans="1:18" hidden="1">
      <c r="A29" s="81">
        <v>17</v>
      </c>
      <c r="B29" s="82"/>
      <c r="C29" s="83"/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6"/>
      <c r="P29" s="87"/>
      <c r="Q29" s="80">
        <f>SUM(rpt[[#This Row],[(5.1) เงินฝาก]:[(5.12) การประกอบธุรกิจอื่น]])</f>
        <v>0</v>
      </c>
      <c r="R29" s="72"/>
    </row>
    <row r="30" spans="1:18" hidden="1">
      <c r="A30" s="81">
        <v>18</v>
      </c>
      <c r="B30" s="82"/>
      <c r="C30" s="83"/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  <c r="P30" s="87"/>
      <c r="Q30" s="80">
        <f>SUM(rpt[[#This Row],[(5.1) เงินฝาก]:[(5.12) การประกอบธุรกิจอื่น]])</f>
        <v>0</v>
      </c>
      <c r="R30" s="72"/>
    </row>
    <row r="31" spans="1:18" hidden="1">
      <c r="A31" s="81">
        <v>19</v>
      </c>
      <c r="B31" s="82"/>
      <c r="C31" s="83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87"/>
      <c r="Q31" s="80">
        <f>SUM(rpt[[#This Row],[(5.1) เงินฝาก]:[(5.12) การประกอบธุรกิจอื่น]])</f>
        <v>0</v>
      </c>
      <c r="R31" s="72"/>
    </row>
    <row r="32" spans="1:18" hidden="1">
      <c r="A32" s="81">
        <v>20</v>
      </c>
      <c r="B32" s="82"/>
      <c r="C32" s="83"/>
      <c r="D32" s="8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6"/>
      <c r="P32" s="87"/>
      <c r="Q32" s="80">
        <f>SUM(rpt[[#This Row],[(5.1) เงินฝาก]:[(5.12) การประกอบธุรกิจอื่น]])</f>
        <v>0</v>
      </c>
      <c r="R32" s="72"/>
    </row>
    <row r="33" spans="1:18" hidden="1">
      <c r="A33" s="81">
        <v>21</v>
      </c>
      <c r="B33" s="82"/>
      <c r="C33" s="83"/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6"/>
      <c r="P33" s="87"/>
      <c r="Q33" s="80">
        <f>SUM(rpt[[#This Row],[(5.1) เงินฝาก]:[(5.12) การประกอบธุรกิจอื่น]])</f>
        <v>0</v>
      </c>
      <c r="R33" s="72"/>
    </row>
    <row r="34" spans="1:18" hidden="1">
      <c r="A34" s="81">
        <v>22</v>
      </c>
      <c r="B34" s="82"/>
      <c r="C34" s="83"/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6"/>
      <c r="P34" s="87"/>
      <c r="Q34" s="80">
        <f>SUM(rpt[[#This Row],[(5.1) เงินฝาก]:[(5.12) การประกอบธุรกิจอื่น]])</f>
        <v>0</v>
      </c>
      <c r="R34" s="72"/>
    </row>
    <row r="35" spans="1:18" hidden="1">
      <c r="A35" s="81">
        <v>23</v>
      </c>
      <c r="B35" s="82"/>
      <c r="C35" s="83"/>
      <c r="D35" s="84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6"/>
      <c r="P35" s="87"/>
      <c r="Q35" s="80">
        <f>SUM(rpt[[#This Row],[(5.1) เงินฝาก]:[(5.12) การประกอบธุรกิจอื่น]])</f>
        <v>0</v>
      </c>
      <c r="R35" s="72"/>
    </row>
    <row r="36" spans="1:18" hidden="1">
      <c r="A36" s="81">
        <v>24</v>
      </c>
      <c r="B36" s="82"/>
      <c r="C36" s="83"/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6"/>
      <c r="P36" s="87"/>
      <c r="Q36" s="80">
        <f>SUM(rpt[[#This Row],[(5.1) เงินฝาก]:[(5.12) การประกอบธุรกิจอื่น]])</f>
        <v>0</v>
      </c>
      <c r="R36" s="72"/>
    </row>
    <row r="37" spans="1:18" hidden="1">
      <c r="A37" s="81">
        <v>25</v>
      </c>
      <c r="B37" s="82"/>
      <c r="C37" s="83"/>
      <c r="D37" s="84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6"/>
      <c r="P37" s="87"/>
      <c r="Q37" s="80">
        <f>SUM(rpt[[#This Row],[(5.1) เงินฝาก]:[(5.12) การประกอบธุรกิจอื่น]])</f>
        <v>0</v>
      </c>
      <c r="R37" s="72"/>
    </row>
    <row r="38" spans="1:18" hidden="1">
      <c r="A38" s="81">
        <v>26</v>
      </c>
      <c r="B38" s="82"/>
      <c r="C38" s="83"/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6"/>
      <c r="P38" s="87"/>
      <c r="Q38" s="80">
        <f>SUM(rpt[[#This Row],[(5.1) เงินฝาก]:[(5.12) การประกอบธุรกิจอื่น]])</f>
        <v>0</v>
      </c>
      <c r="R38" s="72"/>
    </row>
    <row r="39" spans="1:18" hidden="1">
      <c r="A39" s="81">
        <v>27</v>
      </c>
      <c r="B39" s="82"/>
      <c r="C39" s="83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6"/>
      <c r="P39" s="87"/>
      <c r="Q39" s="80">
        <f>SUM(rpt[[#This Row],[(5.1) เงินฝาก]:[(5.12) การประกอบธุรกิจอื่น]])</f>
        <v>0</v>
      </c>
      <c r="R39" s="72"/>
    </row>
    <row r="40" spans="1:18" hidden="1">
      <c r="A40" s="81">
        <v>28</v>
      </c>
      <c r="B40" s="82"/>
      <c r="C40" s="83"/>
      <c r="D40" s="84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6"/>
      <c r="P40" s="87"/>
      <c r="Q40" s="80">
        <f>SUM(rpt[[#This Row],[(5.1) เงินฝาก]:[(5.12) การประกอบธุรกิจอื่น]])</f>
        <v>0</v>
      </c>
      <c r="R40" s="72"/>
    </row>
    <row r="41" spans="1:18" hidden="1">
      <c r="A41" s="81">
        <v>29</v>
      </c>
      <c r="B41" s="82"/>
      <c r="C41" s="83"/>
      <c r="D41" s="84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6"/>
      <c r="P41" s="87"/>
      <c r="Q41" s="80">
        <f>SUM(rpt[[#This Row],[(5.1) เงินฝาก]:[(5.12) การประกอบธุรกิจอื่น]])</f>
        <v>0</v>
      </c>
    </row>
    <row r="42" spans="1:18">
      <c r="A42" s="88">
        <v>30</v>
      </c>
      <c r="B42" s="89"/>
      <c r="C42" s="90"/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3"/>
      <c r="P42" s="94"/>
      <c r="Q42" s="80">
        <f>SUM(rpt[[#This Row],[(5.1) เงินฝาก]:[(5.12) การประกอบธุรกิจอื่น]])</f>
        <v>0</v>
      </c>
    </row>
    <row r="43" spans="1:18" ht="21" thickBot="1">
      <c r="A43" s="95"/>
      <c r="B43" s="96" t="s">
        <v>167</v>
      </c>
      <c r="C43" s="96"/>
      <c r="D43" s="97"/>
      <c r="E43" s="98">
        <f>SUBTOTAL(109,rpt[(5.1) เงินฝาก])</f>
        <v>0</v>
      </c>
      <c r="F43" s="98">
        <f>SUBTOTAL(109,rpt[(5.2) ตราสารหนี้])</f>
        <v>0</v>
      </c>
      <c r="G43" s="98">
        <f>SUBTOTAL(109,rpt[(5.3) ตราสารกึ่งหนี้กึ่งทุน])</f>
        <v>0</v>
      </c>
      <c r="H43" s="98">
        <f>SUBTOTAL(109,rpt[(5.4) ตราสารทุน])</f>
        <v>0</v>
      </c>
      <c r="I43" s="98">
        <f>SUBTOTAL(109,rpt[(5.5) หน่วยลงทุน])</f>
        <v>0</v>
      </c>
      <c r="J43" s="98">
        <f>SUBTOTAL(109,rpt[(5.6) อนุพันธ์])</f>
        <v>0</v>
      </c>
      <c r="K43" s="98">
        <f>SUBTOTAL(109,rpt[(5.7) ตราสารหนี้ที่มีอนุพันธ์แฝง])</f>
        <v>0</v>
      </c>
      <c r="L43" s="98">
        <f>SUBTOTAL(109,rpt[(5.8) เงินให้กู้ยืม ให้เช่าซื้อรถ 
รับอาวัลตั๋วเงิน และออกหนังสือค้ำประกัน])</f>
        <v>0</v>
      </c>
      <c r="M43" s="98">
        <f>SUBTOTAL(109,rpt[(5.9) หลักทรัพย์ยืมและให้ยืม])</f>
        <v>0</v>
      </c>
      <c r="N43" s="98">
        <f>SUBTOTAL(109,rpt[(5.10) หลักทรัพย์ซื้อหรือขายคืน])</f>
        <v>0</v>
      </c>
      <c r="O43" s="99">
        <f>SUBTOTAL(109,rpt[(5.11) กิจการเงินร่วมลงทุน])</f>
        <v>0</v>
      </c>
      <c r="P43" s="99">
        <f>SUBTOTAL(109,rpt[(5.12) การประกอบธุรกิจอื่น])</f>
        <v>0</v>
      </c>
      <c r="Q43" s="100">
        <f>SUBTOTAL(109,rpt[รวม])</f>
        <v>0</v>
      </c>
    </row>
    <row r="44" spans="1:18">
      <c r="A44" s="50"/>
      <c r="B44" s="101"/>
      <c r="C44" s="101"/>
      <c r="D44" s="50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</row>
    <row r="45" spans="1:18" ht="21" thickBot="1">
      <c r="A45" s="50" t="s">
        <v>168</v>
      </c>
      <c r="B45" s="101"/>
      <c r="C45" s="101"/>
      <c r="D45" s="50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</row>
    <row r="46" spans="1:18">
      <c r="A46" s="60"/>
      <c r="B46" s="61"/>
      <c r="C46" s="61"/>
      <c r="D46" s="61"/>
      <c r="E46" s="403"/>
      <c r="F46" s="403"/>
      <c r="G46" s="403" t="s">
        <v>11</v>
      </c>
      <c r="H46" s="403"/>
      <c r="I46" s="403"/>
      <c r="J46" s="403"/>
      <c r="K46" s="403"/>
      <c r="L46" s="404"/>
      <c r="M46" s="50"/>
      <c r="N46" s="50"/>
      <c r="O46" s="50"/>
      <c r="P46" s="50"/>
      <c r="Q46" s="50"/>
    </row>
    <row r="47" spans="1:18" ht="122">
      <c r="A47" s="103" t="s">
        <v>151</v>
      </c>
      <c r="B47" s="104" t="s">
        <v>152</v>
      </c>
      <c r="C47" s="104" t="s">
        <v>153</v>
      </c>
      <c r="D47" s="104" t="s">
        <v>154</v>
      </c>
      <c r="E47" s="405" t="s">
        <v>169</v>
      </c>
      <c r="F47" s="406"/>
      <c r="G47" s="105" t="s">
        <v>170</v>
      </c>
      <c r="H47" s="105" t="s">
        <v>171</v>
      </c>
      <c r="I47" s="105" t="s">
        <v>172</v>
      </c>
      <c r="J47" s="105" t="s">
        <v>173</v>
      </c>
      <c r="K47" s="105" t="s">
        <v>174</v>
      </c>
      <c r="L47" s="106" t="s">
        <v>167</v>
      </c>
      <c r="M47" s="107"/>
      <c r="N47" s="107"/>
      <c r="O47" s="107"/>
      <c r="P47" s="107"/>
    </row>
    <row r="48" spans="1:18">
      <c r="A48" s="73">
        <v>1</v>
      </c>
      <c r="B48" s="74"/>
      <c r="C48" s="75"/>
      <c r="D48" s="108"/>
      <c r="E48" s="407"/>
      <c r="F48" s="408"/>
      <c r="G48" s="109"/>
      <c r="H48" s="83"/>
      <c r="I48" s="83"/>
      <c r="J48" s="109"/>
      <c r="K48" s="83"/>
      <c r="L48" s="110"/>
      <c r="M48" s="111"/>
      <c r="N48" s="111"/>
      <c r="O48" s="111"/>
      <c r="P48" s="111"/>
    </row>
    <row r="49" spans="1:17">
      <c r="A49" s="81">
        <v>2</v>
      </c>
      <c r="B49" s="82"/>
      <c r="C49" s="83"/>
      <c r="D49" s="112"/>
      <c r="E49" s="401"/>
      <c r="F49" s="402"/>
      <c r="G49" s="109"/>
      <c r="H49" s="83"/>
      <c r="I49" s="83"/>
      <c r="J49" s="109"/>
      <c r="K49" s="83"/>
      <c r="L49" s="110"/>
      <c r="M49" s="111"/>
      <c r="N49" s="111"/>
      <c r="O49" s="111"/>
      <c r="P49" s="111"/>
    </row>
    <row r="50" spans="1:17">
      <c r="A50" s="81">
        <v>3</v>
      </c>
      <c r="B50" s="82"/>
      <c r="C50" s="83"/>
      <c r="D50" s="112"/>
      <c r="E50" s="401"/>
      <c r="F50" s="402"/>
      <c r="G50" s="109"/>
      <c r="H50" s="83"/>
      <c r="I50" s="83"/>
      <c r="J50" s="109"/>
      <c r="K50" s="83"/>
      <c r="L50" s="110"/>
      <c r="M50" s="111"/>
      <c r="N50" s="111"/>
      <c r="O50" s="111"/>
      <c r="P50" s="111"/>
    </row>
    <row r="51" spans="1:17">
      <c r="A51" s="81">
        <v>4</v>
      </c>
      <c r="B51" s="82"/>
      <c r="C51" s="83"/>
      <c r="D51" s="112"/>
      <c r="E51" s="401"/>
      <c r="F51" s="402"/>
      <c r="G51" s="109"/>
      <c r="H51" s="83"/>
      <c r="I51" s="83"/>
      <c r="J51" s="109"/>
      <c r="K51" s="83"/>
      <c r="L51" s="110"/>
      <c r="M51" s="111"/>
      <c r="N51" s="111"/>
      <c r="O51" s="111"/>
      <c r="P51" s="111"/>
    </row>
    <row r="52" spans="1:17">
      <c r="A52" s="81">
        <v>5</v>
      </c>
      <c r="B52" s="82"/>
      <c r="C52" s="83"/>
      <c r="D52" s="112"/>
      <c r="E52" s="401"/>
      <c r="F52" s="402"/>
      <c r="G52" s="109"/>
      <c r="H52" s="83"/>
      <c r="I52" s="83"/>
      <c r="J52" s="109"/>
      <c r="K52" s="83"/>
      <c r="L52" s="110"/>
      <c r="M52" s="111"/>
      <c r="N52" s="111"/>
      <c r="O52" s="111"/>
      <c r="P52" s="111"/>
    </row>
    <row r="53" spans="1:17" ht="21" thickBot="1">
      <c r="A53" s="113"/>
      <c r="B53" s="114" t="s">
        <v>167</v>
      </c>
      <c r="C53" s="114"/>
      <c r="D53" s="115"/>
      <c r="E53" s="116"/>
      <c r="F53" s="117"/>
      <c r="G53" s="118">
        <f>SUBTOTAL(109,rpt[(5.2) ตราสารหนี้])</f>
        <v>0</v>
      </c>
      <c r="H53" s="119">
        <f>SUBTOTAL(109,rpt[(5.3) ตราสารกึ่งหนี้กึ่งทุน])</f>
        <v>0</v>
      </c>
      <c r="I53" s="119">
        <f>SUBTOTAL(109,rpt[(5.4) ตราสารทุน])</f>
        <v>0</v>
      </c>
      <c r="J53" s="119">
        <f>SUBTOTAL(109,rpt[(5.5) หน่วยลงทุน])</f>
        <v>0</v>
      </c>
      <c r="K53" s="119">
        <f>SUBTOTAL(109,rpt[(5.6) อนุพันธ์])</f>
        <v>0</v>
      </c>
      <c r="L53" s="120">
        <f>SUBTOTAL(109,rpt[รวม])</f>
        <v>0</v>
      </c>
      <c r="M53" s="102"/>
      <c r="N53" s="102"/>
      <c r="O53" s="102"/>
      <c r="P53" s="102"/>
    </row>
    <row r="54" spans="1:17">
      <c r="A54" s="50"/>
      <c r="B54" s="101"/>
      <c r="C54" s="101"/>
      <c r="D54" s="50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</row>
    <row r="55" spans="1:17">
      <c r="A55" s="49" t="s">
        <v>247</v>
      </c>
      <c r="B55" s="49" t="s">
        <v>175</v>
      </c>
      <c r="E55" s="121"/>
    </row>
    <row r="56" spans="1:17">
      <c r="B56" s="49" t="s">
        <v>176</v>
      </c>
    </row>
    <row r="57" spans="1:17">
      <c r="B57" s="49" t="s">
        <v>177</v>
      </c>
    </row>
    <row r="58" spans="1:17">
      <c r="B58" s="49" t="s">
        <v>178</v>
      </c>
    </row>
    <row r="59" spans="1:17">
      <c r="B59" s="49" t="s">
        <v>179</v>
      </c>
    </row>
    <row r="60" spans="1:17">
      <c r="B60" s="49" t="s">
        <v>180</v>
      </c>
    </row>
    <row r="61" spans="1:17">
      <c r="B61" s="49" t="s">
        <v>181</v>
      </c>
    </row>
    <row r="62" spans="1:17">
      <c r="B62" s="49" t="s">
        <v>182</v>
      </c>
    </row>
    <row r="63" spans="1:17">
      <c r="B63" s="49" t="s">
        <v>183</v>
      </c>
    </row>
    <row r="64" spans="1:17">
      <c r="B64" s="49" t="s">
        <v>184</v>
      </c>
    </row>
    <row r="65" spans="1:3">
      <c r="B65" s="49" t="s">
        <v>185</v>
      </c>
    </row>
    <row r="66" spans="1:3">
      <c r="B66" s="49" t="s">
        <v>186</v>
      </c>
    </row>
    <row r="67" spans="1:3">
      <c r="B67" s="49" t="s">
        <v>187</v>
      </c>
    </row>
    <row r="68" spans="1:3">
      <c r="B68" s="49" t="s">
        <v>188</v>
      </c>
    </row>
    <row r="69" spans="1:3">
      <c r="B69" s="49" t="s">
        <v>189</v>
      </c>
    </row>
    <row r="70" spans="1:3">
      <c r="B70" s="49" t="s">
        <v>190</v>
      </c>
    </row>
    <row r="71" spans="1:3">
      <c r="B71" s="48" t="s">
        <v>191</v>
      </c>
    </row>
    <row r="72" spans="1:3">
      <c r="B72" s="48" t="s">
        <v>192</v>
      </c>
      <c r="C72" s="122"/>
    </row>
    <row r="73" spans="1:3">
      <c r="A73" s="26"/>
    </row>
    <row r="74" spans="1:3">
      <c r="A74" s="123"/>
    </row>
    <row r="75" spans="1:3">
      <c r="A75" s="123"/>
    </row>
  </sheetData>
  <autoFilter ref="A47:L47" xr:uid="{BA1B9251-427C-4693-A01A-EE9C57D1CAE1}">
    <filterColumn colId="4" showButton="0"/>
  </autoFilter>
  <mergeCells count="8">
    <mergeCell ref="E51:F51"/>
    <mergeCell ref="E52:F52"/>
    <mergeCell ref="E46:F46"/>
    <mergeCell ref="G46:L46"/>
    <mergeCell ref="E47:F47"/>
    <mergeCell ref="E48:F48"/>
    <mergeCell ref="E49:F49"/>
    <mergeCell ref="E50:F50"/>
  </mergeCells>
  <conditionalFormatting sqref="E8"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{CAE30F7D-28DC-4137-8126-949D6099B1C6}</x14:id>
        </ext>
      </extLst>
    </cfRule>
  </conditionalFormatting>
  <conditionalFormatting sqref="E8:Q8">
    <cfRule type="cellIs" dxfId="3" priority="2" operator="greaterThan">
      <formula>10</formula>
    </cfRule>
    <cfRule type="dataBar" priority="5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{8BD41D17-C6AD-4F5C-B9B1-73CDE3B0D087}</x14:id>
        </ext>
      </extLst>
    </cfRule>
  </conditionalFormatting>
  <conditionalFormatting sqref="E9:Q9">
    <cfRule type="cellIs" dxfId="2" priority="1" operator="greaterThan">
      <formula>25</formula>
    </cfRule>
    <cfRule type="dataBar" priority="4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{4CA5C68D-579C-4C87-AA90-80173DED158B}</x14:id>
        </ext>
      </extLst>
    </cfRule>
  </conditionalFormatting>
  <dataValidations count="1">
    <dataValidation type="list" allowBlank="1" showInputMessage="1" showErrorMessage="1" sqref="D13:D42 D48:D52" xr:uid="{DA8E3ED0-8FE2-4802-AEE1-283A46D17424}">
      <formula1>$B$61:$B$64</formula1>
    </dataValidation>
  </dataValidations>
  <pageMargins left="0.27" right="0.24" top="0.63" bottom="1.4" header="0.56999999999999995" footer="0.11"/>
  <pageSetup paperSize="9" scale="52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E30F7D-28DC-4137-8126-949D6099B1C6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8BD41D17-C6AD-4F5C-B9B1-73CDE3B0D08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E8:Q8</xm:sqref>
        </x14:conditionalFormatting>
        <x14:conditionalFormatting xmlns:xm="http://schemas.microsoft.com/office/excel/2006/main">
          <x14:cfRule type="dataBar" id="{4CA5C68D-579C-4C87-AA90-80173DED158B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E9:Q9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8AE6F-8E5E-48F9-AC25-860909D8A1C3}">
  <sheetPr>
    <pageSetUpPr fitToPage="1"/>
  </sheetPr>
  <dimension ref="A1:Q140"/>
  <sheetViews>
    <sheetView topLeftCell="B1" zoomScale="80" zoomScaleNormal="80" zoomScaleSheetLayoutView="20" workbookViewId="0">
      <selection activeCell="E9" sqref="E9"/>
    </sheetView>
  </sheetViews>
  <sheetFormatPr defaultColWidth="6.54296875" defaultRowHeight="20.5"/>
  <cols>
    <col min="1" max="1" width="16.1796875" style="49" customWidth="1"/>
    <col min="2" max="2" width="71" style="49" customWidth="1"/>
    <col min="3" max="3" width="25.36328125" style="49" bestFit="1" customWidth="1"/>
    <col min="4" max="4" width="24.453125" style="49" bestFit="1" customWidth="1"/>
    <col min="5" max="11" width="10.36328125" style="49" bestFit="1" customWidth="1"/>
    <col min="12" max="12" width="17.81640625" style="49" bestFit="1" customWidth="1"/>
    <col min="13" max="15" width="10.36328125" style="49" bestFit="1" customWidth="1"/>
    <col min="16" max="16" width="12.453125" style="49" bestFit="1" customWidth="1"/>
    <col min="17" max="17" width="31.36328125" style="49" bestFit="1" customWidth="1"/>
    <col min="18" max="16384" width="6.54296875" style="49"/>
  </cols>
  <sheetData>
    <row r="1" spans="1:17">
      <c r="A1" s="340" t="s">
        <v>421</v>
      </c>
      <c r="P1" s="144"/>
    </row>
    <row r="3" spans="1:17">
      <c r="A3" s="50" t="s">
        <v>144</v>
      </c>
      <c r="C3" s="51"/>
    </row>
    <row r="4" spans="1:17">
      <c r="A4" s="50" t="s">
        <v>145</v>
      </c>
      <c r="C4" s="52"/>
    </row>
    <row r="5" spans="1:17">
      <c r="A5" s="50" t="s">
        <v>146</v>
      </c>
      <c r="C5" s="53"/>
    </row>
    <row r="6" spans="1:17">
      <c r="A6" s="50" t="s">
        <v>147</v>
      </c>
      <c r="C6" s="53"/>
    </row>
    <row r="8" spans="1:17">
      <c r="D8" s="54" t="s">
        <v>148</v>
      </c>
      <c r="E8" s="55" t="e">
        <f>rpt.end[[#Totals],[(5.1) เงินฝาก]]/$C$5*100</f>
        <v>#DIV/0!</v>
      </c>
      <c r="F8" s="55" t="e">
        <f>rpt.end[[#Totals],[(5.2) ตราสารหนี้]]/$C$5*100</f>
        <v>#DIV/0!</v>
      </c>
      <c r="G8" s="55" t="e">
        <f>rpt.end[[#Totals],[(5.3) ตราสารกึ่งหนี้กึ่งทุน]]/$C$5*100</f>
        <v>#DIV/0!</v>
      </c>
      <c r="H8" s="55" t="e">
        <f>rpt.end[[#Totals],[(5.4) ตราสารทุน]]/$C$5*100</f>
        <v>#DIV/0!</v>
      </c>
      <c r="I8" s="55" t="e">
        <f>rpt.end[[#Totals],[(5.5) หน่วยลงทุน]]/$C$5*100</f>
        <v>#DIV/0!</v>
      </c>
      <c r="J8" s="55" t="e">
        <f>rpt.end[[#Totals],[(5.6) อนุพันธ์]]/$C$5*100</f>
        <v>#DIV/0!</v>
      </c>
      <c r="K8" s="55" t="e">
        <f>rpt.end[[#Totals],[(5.7) ตราสารหนี้ที่มีอนุพันธ์แฝง]]/$C$5*100</f>
        <v>#DIV/0!</v>
      </c>
      <c r="L8" s="55" t="e">
        <f>rpt.end[[#Totals],[(5.8) เงินให้กู้ยืม ให้เช่าซื้อรถ 
รับอาวัลตั๋วเงิน และออกหนังสือค้ำประกัน]]/$C$5*100</f>
        <v>#DIV/0!</v>
      </c>
      <c r="M8" s="55" t="e">
        <f>rpt.end[[#Totals],[(5.9) หลักทรัพย์ยืมและให้ยืม]]/$C$5*100</f>
        <v>#DIV/0!</v>
      </c>
      <c r="N8" s="55" t="e">
        <f>rpt.end[[#Totals],[(5.10) หลักทรัพย์ซื้อหรือขายคืน]]/$C$5*100</f>
        <v>#DIV/0!</v>
      </c>
      <c r="O8" s="55" t="e">
        <f>rpt.end[[#Totals],[(5.11) กิจการเงินร่วมลงทุน]]/$C$5*100</f>
        <v>#DIV/0!</v>
      </c>
      <c r="P8" s="56" t="e">
        <f>rpt.end[[#Totals],[รวม]]/$C$5*100</f>
        <v>#DIV/0!</v>
      </c>
    </row>
    <row r="9" spans="1:17">
      <c r="D9" s="57" t="s">
        <v>149</v>
      </c>
      <c r="E9" s="58" t="e">
        <f>rpt.end[[#Totals],[(5.1) เงินฝาก]]/$C$6*100</f>
        <v>#DIV/0!</v>
      </c>
      <c r="F9" s="58" t="e">
        <f>rpt.end[[#Totals],[(5.2) ตราสารหนี้]]/$C$6*100</f>
        <v>#DIV/0!</v>
      </c>
      <c r="G9" s="58" t="e">
        <f>rpt.end[[#Totals],[(5.3) ตราสารกึ่งหนี้กึ่งทุน]]/$C$6*100</f>
        <v>#DIV/0!</v>
      </c>
      <c r="H9" s="58" t="e">
        <f>rpt.end[[#Totals],[(5.4) ตราสารทุน]]/$C$6*100</f>
        <v>#DIV/0!</v>
      </c>
      <c r="I9" s="58" t="e">
        <f>rpt.end[[#Totals],[(5.5) หน่วยลงทุน]]/$C$6*100</f>
        <v>#DIV/0!</v>
      </c>
      <c r="J9" s="58" t="e">
        <f>rpt.end[[#Totals],[(5.6) อนุพันธ์]]/$C$6*100</f>
        <v>#DIV/0!</v>
      </c>
      <c r="K9" s="58" t="e">
        <f>rpt.end[[#Totals],[(5.7) ตราสารหนี้ที่มีอนุพันธ์แฝง]]/$C$6*100</f>
        <v>#DIV/0!</v>
      </c>
      <c r="L9" s="58" t="e">
        <f>rpt.end[[#Totals],[(5.8) เงินให้กู้ยืม ให้เช่าซื้อรถ 
รับอาวัลตั๋วเงิน และออกหนังสือค้ำประกัน]]/$C$6*100</f>
        <v>#DIV/0!</v>
      </c>
      <c r="M9" s="58" t="e">
        <f>rpt.end[[#Totals],[(5.9) หลักทรัพย์ยืมและให้ยืม]]/$C$6*100</f>
        <v>#DIV/0!</v>
      </c>
      <c r="N9" s="58" t="e">
        <f>rpt.end[[#Totals],[(5.10) หลักทรัพย์ซื้อหรือขายคืน]]/$C$6*100</f>
        <v>#DIV/0!</v>
      </c>
      <c r="O9" s="58" t="e">
        <f>rpt.end[[#Totals],[(5.11) กิจการเงินร่วมลงทุน]]/$C$6*100</f>
        <v>#DIV/0!</v>
      </c>
      <c r="P9" s="59" t="e">
        <f>rpt.end[[#Totals],[รวม]]/$C$6*100</f>
        <v>#DIV/0!</v>
      </c>
    </row>
    <row r="10" spans="1:17" ht="21" thickBot="1">
      <c r="A10" s="50" t="s">
        <v>193</v>
      </c>
    </row>
    <row r="11" spans="1:17">
      <c r="A11" s="60"/>
      <c r="B11" s="61"/>
      <c r="C11" s="61"/>
      <c r="D11" s="62"/>
      <c r="E11" s="63" t="s">
        <v>194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4"/>
    </row>
    <row r="12" spans="1:17" ht="145">
      <c r="A12" s="65" t="s">
        <v>151</v>
      </c>
      <c r="B12" s="66" t="s">
        <v>152</v>
      </c>
      <c r="C12" s="67" t="s">
        <v>153</v>
      </c>
      <c r="D12" s="67" t="s">
        <v>154</v>
      </c>
      <c r="E12" s="68" t="s">
        <v>155</v>
      </c>
      <c r="F12" s="68" t="s">
        <v>156</v>
      </c>
      <c r="G12" s="68" t="s">
        <v>157</v>
      </c>
      <c r="H12" s="68" t="s">
        <v>158</v>
      </c>
      <c r="I12" s="68" t="s">
        <v>159</v>
      </c>
      <c r="J12" s="68" t="s">
        <v>160</v>
      </c>
      <c r="K12" s="68" t="s">
        <v>161</v>
      </c>
      <c r="L12" s="69" t="s">
        <v>162</v>
      </c>
      <c r="M12" s="68" t="s">
        <v>163</v>
      </c>
      <c r="N12" s="68" t="s">
        <v>164</v>
      </c>
      <c r="O12" s="68" t="s">
        <v>165</v>
      </c>
      <c r="P12" s="71" t="s">
        <v>167</v>
      </c>
      <c r="Q12" s="72"/>
    </row>
    <row r="13" spans="1:17">
      <c r="A13" s="73">
        <v>1</v>
      </c>
      <c r="B13" s="74"/>
      <c r="C13" s="75"/>
      <c r="D13" s="124"/>
      <c r="E13" s="125"/>
      <c r="F13" s="77"/>
      <c r="G13" s="77"/>
      <c r="H13" s="77"/>
      <c r="I13" s="77"/>
      <c r="J13" s="77"/>
      <c r="K13" s="77"/>
      <c r="L13" s="77"/>
      <c r="M13" s="77"/>
      <c r="N13" s="77"/>
      <c r="O13" s="78"/>
      <c r="P13" s="126">
        <f>SUM(rpt.beg[[#This Row],[(5.1) เงินฝาก]:[(5.11) กิจการเงินร่วมลงทุน]])</f>
        <v>0</v>
      </c>
      <c r="Q13" s="72"/>
    </row>
    <row r="14" spans="1:17">
      <c r="A14" s="81">
        <v>2</v>
      </c>
      <c r="B14" s="82"/>
      <c r="C14" s="83"/>
      <c r="D14" s="109"/>
      <c r="E14" s="127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128">
        <f>SUM(rpt.beg[[#This Row],[(5.1) เงินฝาก]:[(5.11) กิจการเงินร่วมลงทุน]])</f>
        <v>0</v>
      </c>
      <c r="Q14" s="72"/>
    </row>
    <row r="15" spans="1:17">
      <c r="A15" s="81">
        <v>3</v>
      </c>
      <c r="B15" s="82"/>
      <c r="C15" s="83"/>
      <c r="D15" s="109"/>
      <c r="E15" s="127"/>
      <c r="F15" s="85"/>
      <c r="G15" s="85"/>
      <c r="H15" s="85"/>
      <c r="I15" s="85"/>
      <c r="J15" s="85"/>
      <c r="K15" s="85"/>
      <c r="L15" s="85"/>
      <c r="M15" s="85"/>
      <c r="N15" s="85"/>
      <c r="O15" s="86"/>
      <c r="P15" s="128">
        <f>SUM(rpt.beg[[#This Row],[(5.1) เงินฝาก]:[(5.11) กิจการเงินร่วมลงทุน]])</f>
        <v>0</v>
      </c>
      <c r="Q15" s="72"/>
    </row>
    <row r="16" spans="1:17">
      <c r="A16" s="81">
        <v>4</v>
      </c>
      <c r="B16" s="82"/>
      <c r="C16" s="83"/>
      <c r="D16" s="109"/>
      <c r="E16" s="127"/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128">
        <f>SUM(rpt.beg[[#This Row],[(5.1) เงินฝาก]:[(5.11) กิจการเงินร่วมลงทุน]])</f>
        <v>0</v>
      </c>
      <c r="Q16" s="72"/>
    </row>
    <row r="17" spans="1:17">
      <c r="A17" s="81">
        <v>5</v>
      </c>
      <c r="B17" s="82"/>
      <c r="C17" s="83"/>
      <c r="D17" s="109"/>
      <c r="E17" s="127"/>
      <c r="F17" s="85"/>
      <c r="G17" s="85"/>
      <c r="H17" s="85"/>
      <c r="I17" s="85"/>
      <c r="J17" s="85"/>
      <c r="K17" s="85"/>
      <c r="L17" s="85"/>
      <c r="M17" s="85"/>
      <c r="N17" s="85"/>
      <c r="O17" s="86"/>
      <c r="P17" s="128">
        <f>SUM(rpt.beg[[#This Row],[(5.1) เงินฝาก]:[(5.11) กิจการเงินร่วมลงทุน]])</f>
        <v>0</v>
      </c>
      <c r="Q17" s="72"/>
    </row>
    <row r="18" spans="1:17" hidden="1">
      <c r="A18" s="81">
        <v>6</v>
      </c>
      <c r="B18" s="82"/>
      <c r="C18" s="83"/>
      <c r="D18" s="109"/>
      <c r="E18" s="127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128">
        <f>SUM(rpt.beg[[#This Row],[(5.1) เงินฝาก]:[(5.11) กิจการเงินร่วมลงทุน]])</f>
        <v>0</v>
      </c>
      <c r="Q18" s="72"/>
    </row>
    <row r="19" spans="1:17" hidden="1">
      <c r="A19" s="81">
        <v>7</v>
      </c>
      <c r="B19" s="82"/>
      <c r="C19" s="83"/>
      <c r="D19" s="109"/>
      <c r="E19" s="127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128">
        <f>SUM(rpt.beg[[#This Row],[(5.1) เงินฝาก]:[(5.11) กิจการเงินร่วมลงทุน]])</f>
        <v>0</v>
      </c>
      <c r="Q19" s="72"/>
    </row>
    <row r="20" spans="1:17" hidden="1">
      <c r="A20" s="81">
        <v>8</v>
      </c>
      <c r="B20" s="82"/>
      <c r="C20" s="83"/>
      <c r="D20" s="109"/>
      <c r="E20" s="127"/>
      <c r="F20" s="85"/>
      <c r="G20" s="85"/>
      <c r="H20" s="85"/>
      <c r="I20" s="85"/>
      <c r="J20" s="85"/>
      <c r="K20" s="85"/>
      <c r="L20" s="85"/>
      <c r="M20" s="85"/>
      <c r="N20" s="85"/>
      <c r="O20" s="86"/>
      <c r="P20" s="128">
        <f>SUM(rpt.beg[[#This Row],[(5.1) เงินฝาก]:[(5.11) กิจการเงินร่วมลงทุน]])</f>
        <v>0</v>
      </c>
      <c r="Q20" s="72"/>
    </row>
    <row r="21" spans="1:17" hidden="1">
      <c r="A21" s="81">
        <v>9</v>
      </c>
      <c r="B21" s="82"/>
      <c r="C21" s="83"/>
      <c r="D21" s="109"/>
      <c r="E21" s="127"/>
      <c r="F21" s="85"/>
      <c r="G21" s="85"/>
      <c r="H21" s="85"/>
      <c r="I21" s="85"/>
      <c r="J21" s="85"/>
      <c r="K21" s="85"/>
      <c r="L21" s="85"/>
      <c r="M21" s="85"/>
      <c r="N21" s="85"/>
      <c r="O21" s="86"/>
      <c r="P21" s="128">
        <f>SUM(rpt.beg[[#This Row],[(5.1) เงินฝาก]:[(5.11) กิจการเงินร่วมลงทุน]])</f>
        <v>0</v>
      </c>
      <c r="Q21" s="72"/>
    </row>
    <row r="22" spans="1:17">
      <c r="A22" s="81">
        <v>10</v>
      </c>
      <c r="B22" s="82"/>
      <c r="C22" s="83"/>
      <c r="D22" s="109"/>
      <c r="E22" s="127"/>
      <c r="F22" s="85"/>
      <c r="G22" s="85"/>
      <c r="H22" s="85"/>
      <c r="I22" s="85"/>
      <c r="J22" s="85"/>
      <c r="K22" s="85"/>
      <c r="L22" s="85"/>
      <c r="M22" s="85"/>
      <c r="N22" s="85"/>
      <c r="O22" s="86"/>
      <c r="P22" s="128">
        <f>SUM(rpt.beg[[#This Row],[(5.1) เงินฝาก]:[(5.11) กิจการเงินร่วมลงทุน]])</f>
        <v>0</v>
      </c>
      <c r="Q22" s="72"/>
    </row>
    <row r="23" spans="1:17" hidden="1">
      <c r="A23" s="81">
        <v>11</v>
      </c>
      <c r="B23" s="82"/>
      <c r="C23" s="83"/>
      <c r="D23" s="109"/>
      <c r="E23" s="127"/>
      <c r="F23" s="85"/>
      <c r="G23" s="85"/>
      <c r="H23" s="85"/>
      <c r="I23" s="85"/>
      <c r="J23" s="85"/>
      <c r="K23" s="85"/>
      <c r="L23" s="85"/>
      <c r="M23" s="85"/>
      <c r="N23" s="85"/>
      <c r="O23" s="86"/>
      <c r="P23" s="128">
        <f>SUM(rpt.beg[[#This Row],[(5.1) เงินฝาก]:[(5.11) กิจการเงินร่วมลงทุน]])</f>
        <v>0</v>
      </c>
      <c r="Q23" s="72"/>
    </row>
    <row r="24" spans="1:17" hidden="1">
      <c r="A24" s="81">
        <v>12</v>
      </c>
      <c r="B24" s="82"/>
      <c r="C24" s="83"/>
      <c r="D24" s="109"/>
      <c r="E24" s="127"/>
      <c r="F24" s="85"/>
      <c r="G24" s="85"/>
      <c r="H24" s="85"/>
      <c r="I24" s="85"/>
      <c r="J24" s="85"/>
      <c r="K24" s="85"/>
      <c r="L24" s="85"/>
      <c r="M24" s="85"/>
      <c r="N24" s="85"/>
      <c r="O24" s="86"/>
      <c r="P24" s="128">
        <f>SUM(rpt.beg[[#This Row],[(5.1) เงินฝาก]:[(5.11) กิจการเงินร่วมลงทุน]])</f>
        <v>0</v>
      </c>
      <c r="Q24" s="72"/>
    </row>
    <row r="25" spans="1:17" hidden="1">
      <c r="A25" s="81">
        <v>13</v>
      </c>
      <c r="B25" s="82"/>
      <c r="C25" s="83"/>
      <c r="D25" s="109"/>
      <c r="E25" s="127"/>
      <c r="F25" s="85"/>
      <c r="G25" s="85"/>
      <c r="H25" s="85"/>
      <c r="I25" s="85"/>
      <c r="J25" s="85"/>
      <c r="K25" s="85"/>
      <c r="L25" s="85"/>
      <c r="M25" s="85"/>
      <c r="N25" s="85"/>
      <c r="O25" s="86"/>
      <c r="P25" s="128">
        <f>SUM(rpt.beg[[#This Row],[(5.1) เงินฝาก]:[(5.11) กิจการเงินร่วมลงทุน]])</f>
        <v>0</v>
      </c>
      <c r="Q25" s="72"/>
    </row>
    <row r="26" spans="1:17" hidden="1">
      <c r="A26" s="81">
        <v>14</v>
      </c>
      <c r="B26" s="82"/>
      <c r="C26" s="83"/>
      <c r="D26" s="109"/>
      <c r="E26" s="127"/>
      <c r="F26" s="85"/>
      <c r="G26" s="85"/>
      <c r="H26" s="85"/>
      <c r="I26" s="85"/>
      <c r="J26" s="85"/>
      <c r="K26" s="85"/>
      <c r="L26" s="85"/>
      <c r="M26" s="85"/>
      <c r="N26" s="85"/>
      <c r="O26" s="86"/>
      <c r="P26" s="128">
        <f>SUM(rpt.beg[[#This Row],[(5.1) เงินฝาก]:[(5.11) กิจการเงินร่วมลงทุน]])</f>
        <v>0</v>
      </c>
      <c r="Q26" s="72"/>
    </row>
    <row r="27" spans="1:17" hidden="1">
      <c r="A27" s="81">
        <v>15</v>
      </c>
      <c r="B27" s="82"/>
      <c r="C27" s="83"/>
      <c r="D27" s="109"/>
      <c r="E27" s="127"/>
      <c r="F27" s="85"/>
      <c r="G27" s="85"/>
      <c r="H27" s="85"/>
      <c r="I27" s="85"/>
      <c r="J27" s="85"/>
      <c r="K27" s="85"/>
      <c r="L27" s="85"/>
      <c r="M27" s="85"/>
      <c r="N27" s="85"/>
      <c r="O27" s="86"/>
      <c r="P27" s="128">
        <f>SUM(rpt.beg[[#This Row],[(5.1) เงินฝาก]:[(5.11) กิจการเงินร่วมลงทุน]])</f>
        <v>0</v>
      </c>
      <c r="Q27" s="72"/>
    </row>
    <row r="28" spans="1:17" hidden="1">
      <c r="A28" s="81">
        <v>16</v>
      </c>
      <c r="B28" s="82"/>
      <c r="C28" s="83"/>
      <c r="D28" s="109"/>
      <c r="E28" s="127"/>
      <c r="F28" s="85"/>
      <c r="G28" s="85"/>
      <c r="H28" s="85"/>
      <c r="I28" s="85"/>
      <c r="J28" s="85"/>
      <c r="K28" s="85"/>
      <c r="L28" s="85"/>
      <c r="M28" s="85"/>
      <c r="N28" s="85"/>
      <c r="O28" s="86"/>
      <c r="P28" s="128">
        <f>SUM(rpt.beg[[#This Row],[(5.1) เงินฝาก]:[(5.11) กิจการเงินร่วมลงทุน]])</f>
        <v>0</v>
      </c>
      <c r="Q28" s="72"/>
    </row>
    <row r="29" spans="1:17" hidden="1">
      <c r="A29" s="81">
        <v>17</v>
      </c>
      <c r="B29" s="82"/>
      <c r="C29" s="83"/>
      <c r="D29" s="109"/>
      <c r="E29" s="127"/>
      <c r="F29" s="85"/>
      <c r="G29" s="85"/>
      <c r="H29" s="85"/>
      <c r="I29" s="85"/>
      <c r="J29" s="85"/>
      <c r="K29" s="85"/>
      <c r="L29" s="85"/>
      <c r="M29" s="85"/>
      <c r="N29" s="85"/>
      <c r="O29" s="86"/>
      <c r="P29" s="128">
        <f>SUM(rpt.beg[[#This Row],[(5.1) เงินฝาก]:[(5.11) กิจการเงินร่วมลงทุน]])</f>
        <v>0</v>
      </c>
      <c r="Q29" s="72"/>
    </row>
    <row r="30" spans="1:17" hidden="1">
      <c r="A30" s="81">
        <v>18</v>
      </c>
      <c r="B30" s="82"/>
      <c r="C30" s="83"/>
      <c r="D30" s="109"/>
      <c r="E30" s="127"/>
      <c r="F30" s="85"/>
      <c r="G30" s="85"/>
      <c r="H30" s="85"/>
      <c r="I30" s="85"/>
      <c r="J30" s="85"/>
      <c r="K30" s="85"/>
      <c r="L30" s="85"/>
      <c r="M30" s="85"/>
      <c r="N30" s="85"/>
      <c r="O30" s="86"/>
      <c r="P30" s="128">
        <f>SUM(rpt.beg[[#This Row],[(5.1) เงินฝาก]:[(5.11) กิจการเงินร่วมลงทุน]])</f>
        <v>0</v>
      </c>
      <c r="Q30" s="72"/>
    </row>
    <row r="31" spans="1:17" hidden="1">
      <c r="A31" s="81">
        <v>19</v>
      </c>
      <c r="B31" s="82"/>
      <c r="C31" s="83"/>
      <c r="D31" s="109"/>
      <c r="E31" s="127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128">
        <f>SUM(rpt.beg[[#This Row],[(5.1) เงินฝาก]:[(5.11) กิจการเงินร่วมลงทุน]])</f>
        <v>0</v>
      </c>
      <c r="Q31" s="72"/>
    </row>
    <row r="32" spans="1:17" hidden="1">
      <c r="A32" s="81">
        <v>20</v>
      </c>
      <c r="B32" s="82"/>
      <c r="C32" s="83"/>
      <c r="D32" s="109"/>
      <c r="E32" s="127"/>
      <c r="F32" s="85"/>
      <c r="G32" s="85"/>
      <c r="H32" s="85"/>
      <c r="I32" s="85"/>
      <c r="J32" s="85"/>
      <c r="K32" s="85"/>
      <c r="L32" s="85"/>
      <c r="M32" s="85"/>
      <c r="N32" s="85"/>
      <c r="O32" s="86"/>
      <c r="P32" s="128">
        <f>SUM(rpt.beg[[#This Row],[(5.1) เงินฝาก]:[(5.11) กิจการเงินร่วมลงทุน]])</f>
        <v>0</v>
      </c>
      <c r="Q32" s="72"/>
    </row>
    <row r="33" spans="1:17" hidden="1">
      <c r="A33" s="81">
        <v>21</v>
      </c>
      <c r="B33" s="82"/>
      <c r="C33" s="83"/>
      <c r="D33" s="109"/>
      <c r="E33" s="127"/>
      <c r="F33" s="85"/>
      <c r="G33" s="85"/>
      <c r="H33" s="85"/>
      <c r="I33" s="85"/>
      <c r="J33" s="85"/>
      <c r="K33" s="85"/>
      <c r="L33" s="85"/>
      <c r="M33" s="85"/>
      <c r="N33" s="85"/>
      <c r="O33" s="86"/>
      <c r="P33" s="128">
        <f>SUM(rpt.beg[[#This Row],[(5.1) เงินฝาก]:[(5.11) กิจการเงินร่วมลงทุน]])</f>
        <v>0</v>
      </c>
      <c r="Q33" s="72"/>
    </row>
    <row r="34" spans="1:17" hidden="1">
      <c r="A34" s="81">
        <v>22</v>
      </c>
      <c r="B34" s="82"/>
      <c r="C34" s="83"/>
      <c r="D34" s="109"/>
      <c r="E34" s="127"/>
      <c r="F34" s="85"/>
      <c r="G34" s="85"/>
      <c r="H34" s="85"/>
      <c r="I34" s="85"/>
      <c r="J34" s="85"/>
      <c r="K34" s="85"/>
      <c r="L34" s="85"/>
      <c r="M34" s="85"/>
      <c r="N34" s="85"/>
      <c r="O34" s="86"/>
      <c r="P34" s="128">
        <f>SUM(rpt.beg[[#This Row],[(5.1) เงินฝาก]:[(5.11) กิจการเงินร่วมลงทุน]])</f>
        <v>0</v>
      </c>
      <c r="Q34" s="72"/>
    </row>
    <row r="35" spans="1:17" hidden="1">
      <c r="A35" s="81">
        <v>23</v>
      </c>
      <c r="B35" s="82"/>
      <c r="C35" s="83"/>
      <c r="D35" s="109"/>
      <c r="E35" s="127"/>
      <c r="F35" s="85"/>
      <c r="G35" s="85"/>
      <c r="H35" s="85"/>
      <c r="I35" s="85"/>
      <c r="J35" s="85"/>
      <c r="K35" s="85"/>
      <c r="L35" s="85"/>
      <c r="M35" s="85"/>
      <c r="N35" s="85"/>
      <c r="O35" s="86"/>
      <c r="P35" s="128">
        <f>SUM(rpt.beg[[#This Row],[(5.1) เงินฝาก]:[(5.11) กิจการเงินร่วมลงทุน]])</f>
        <v>0</v>
      </c>
      <c r="Q35" s="72"/>
    </row>
    <row r="36" spans="1:17" hidden="1">
      <c r="A36" s="81">
        <v>24</v>
      </c>
      <c r="B36" s="82"/>
      <c r="C36" s="83"/>
      <c r="D36" s="109"/>
      <c r="E36" s="127"/>
      <c r="F36" s="85"/>
      <c r="G36" s="85"/>
      <c r="H36" s="85"/>
      <c r="I36" s="85"/>
      <c r="J36" s="85"/>
      <c r="K36" s="85"/>
      <c r="L36" s="85"/>
      <c r="M36" s="85"/>
      <c r="N36" s="85"/>
      <c r="O36" s="86"/>
      <c r="P36" s="128">
        <f>SUM(rpt.beg[[#This Row],[(5.1) เงินฝาก]:[(5.11) กิจการเงินร่วมลงทุน]])</f>
        <v>0</v>
      </c>
      <c r="Q36" s="72"/>
    </row>
    <row r="37" spans="1:17" hidden="1">
      <c r="A37" s="81">
        <v>25</v>
      </c>
      <c r="B37" s="82"/>
      <c r="C37" s="83"/>
      <c r="D37" s="109"/>
      <c r="E37" s="127"/>
      <c r="F37" s="85"/>
      <c r="G37" s="85"/>
      <c r="H37" s="85"/>
      <c r="I37" s="85"/>
      <c r="J37" s="85"/>
      <c r="K37" s="85"/>
      <c r="L37" s="85"/>
      <c r="M37" s="85"/>
      <c r="N37" s="85"/>
      <c r="O37" s="86"/>
      <c r="P37" s="128">
        <f>SUM(rpt.beg[[#This Row],[(5.1) เงินฝาก]:[(5.11) กิจการเงินร่วมลงทุน]])</f>
        <v>0</v>
      </c>
      <c r="Q37" s="72"/>
    </row>
    <row r="38" spans="1:17" hidden="1">
      <c r="A38" s="81">
        <v>26</v>
      </c>
      <c r="B38" s="82"/>
      <c r="C38" s="83"/>
      <c r="D38" s="109"/>
      <c r="E38" s="127"/>
      <c r="F38" s="85"/>
      <c r="G38" s="85"/>
      <c r="H38" s="85"/>
      <c r="I38" s="85"/>
      <c r="J38" s="85"/>
      <c r="K38" s="85"/>
      <c r="L38" s="85"/>
      <c r="M38" s="85"/>
      <c r="N38" s="85"/>
      <c r="O38" s="86"/>
      <c r="P38" s="128">
        <f>SUM(rpt.beg[[#This Row],[(5.1) เงินฝาก]:[(5.11) กิจการเงินร่วมลงทุน]])</f>
        <v>0</v>
      </c>
      <c r="Q38" s="72"/>
    </row>
    <row r="39" spans="1:17" hidden="1">
      <c r="A39" s="81">
        <v>27</v>
      </c>
      <c r="B39" s="82"/>
      <c r="C39" s="83"/>
      <c r="D39" s="109"/>
      <c r="E39" s="127"/>
      <c r="F39" s="85"/>
      <c r="G39" s="85"/>
      <c r="H39" s="85"/>
      <c r="I39" s="85"/>
      <c r="J39" s="85"/>
      <c r="K39" s="85"/>
      <c r="L39" s="85"/>
      <c r="M39" s="85"/>
      <c r="N39" s="85"/>
      <c r="O39" s="86"/>
      <c r="P39" s="128">
        <f>SUM(rpt.beg[[#This Row],[(5.1) เงินฝาก]:[(5.11) กิจการเงินร่วมลงทุน]])</f>
        <v>0</v>
      </c>
      <c r="Q39" s="72"/>
    </row>
    <row r="40" spans="1:17" hidden="1">
      <c r="A40" s="81">
        <v>28</v>
      </c>
      <c r="B40" s="82"/>
      <c r="C40" s="83"/>
      <c r="D40" s="109"/>
      <c r="E40" s="127"/>
      <c r="F40" s="85"/>
      <c r="G40" s="85"/>
      <c r="H40" s="85"/>
      <c r="I40" s="85"/>
      <c r="J40" s="85"/>
      <c r="K40" s="85"/>
      <c r="L40" s="85"/>
      <c r="M40" s="85"/>
      <c r="N40" s="85"/>
      <c r="O40" s="86"/>
      <c r="P40" s="128">
        <f>SUM(rpt.beg[[#This Row],[(5.1) เงินฝาก]:[(5.11) กิจการเงินร่วมลงทุน]])</f>
        <v>0</v>
      </c>
      <c r="Q40" s="72"/>
    </row>
    <row r="41" spans="1:17" hidden="1">
      <c r="A41" s="81">
        <v>29</v>
      </c>
      <c r="B41" s="82"/>
      <c r="C41" s="83"/>
      <c r="D41" s="109"/>
      <c r="E41" s="127"/>
      <c r="F41" s="85"/>
      <c r="G41" s="85"/>
      <c r="H41" s="85"/>
      <c r="I41" s="85"/>
      <c r="J41" s="85"/>
      <c r="K41" s="85"/>
      <c r="L41" s="85"/>
      <c r="M41" s="85"/>
      <c r="N41" s="85"/>
      <c r="O41" s="86"/>
      <c r="P41" s="128">
        <f>SUM(rpt.beg[[#This Row],[(5.1) เงินฝาก]:[(5.11) กิจการเงินร่วมลงทุน]])</f>
        <v>0</v>
      </c>
    </row>
    <row r="42" spans="1:17">
      <c r="A42" s="88">
        <v>30</v>
      </c>
      <c r="B42" s="89"/>
      <c r="C42" s="90"/>
      <c r="D42" s="129"/>
      <c r="E42" s="130"/>
      <c r="F42" s="92"/>
      <c r="G42" s="92"/>
      <c r="H42" s="92"/>
      <c r="I42" s="92"/>
      <c r="J42" s="92"/>
      <c r="K42" s="92"/>
      <c r="L42" s="92"/>
      <c r="M42" s="92"/>
      <c r="N42" s="92"/>
      <c r="O42" s="93"/>
      <c r="P42" s="131">
        <f>SUM(rpt.beg[[#This Row],[(5.1) เงินฝาก]:[(5.11) กิจการเงินร่วมลงทุน]])</f>
        <v>0</v>
      </c>
    </row>
    <row r="43" spans="1:17" ht="21" thickBot="1">
      <c r="A43" s="95"/>
      <c r="B43" s="96" t="s">
        <v>167</v>
      </c>
      <c r="C43" s="96"/>
      <c r="D43" s="132"/>
      <c r="E43" s="133">
        <f>SUBTOTAL(109,rpt.beg[(5.1) เงินฝาก])</f>
        <v>0</v>
      </c>
      <c r="F43" s="98">
        <f>SUBTOTAL(109,rpt.beg[(5.2) ตราสารหนี้])</f>
        <v>0</v>
      </c>
      <c r="G43" s="98">
        <f>SUBTOTAL(109,rpt.beg[(5.3) ตราสารกึ่งหนี้กึ่งทุน])</f>
        <v>0</v>
      </c>
      <c r="H43" s="98">
        <f>SUBTOTAL(109,rpt.beg[(5.4) ตราสารทุน])</f>
        <v>0</v>
      </c>
      <c r="I43" s="98">
        <f>SUBTOTAL(109,rpt.beg[(5.5) หน่วยลงทุน])</f>
        <v>0</v>
      </c>
      <c r="J43" s="98">
        <f>SUBTOTAL(109,rpt.beg[(5.6) อนุพันธ์])</f>
        <v>0</v>
      </c>
      <c r="K43" s="98">
        <f>SUBTOTAL(109,rpt.beg[(5.7) ตราสารหนี้ที่มีอนุพันธ์แฝง])</f>
        <v>0</v>
      </c>
      <c r="L43" s="98">
        <f>SUBTOTAL(109,rpt.beg[(5.8) เงินให้กู้ยืม ให้เช่าซื้อรถ 
รับอาวัลตั๋วเงิน และออกหนังสือค้ำประกัน])</f>
        <v>0</v>
      </c>
      <c r="M43" s="98">
        <f>SUBTOTAL(109,rpt.beg[(5.9) หลักทรัพย์ยืมและให้ยืม])</f>
        <v>0</v>
      </c>
      <c r="N43" s="98">
        <f>SUBTOTAL(109,rpt.beg[(5.10) หลักทรัพย์ซื้อหรือขายคืน])</f>
        <v>0</v>
      </c>
      <c r="O43" s="99">
        <f>SUBTOTAL(109,rpt.beg[(5.11) กิจการเงินร่วมลงทุน])</f>
        <v>0</v>
      </c>
      <c r="P43" s="100">
        <f>SUBTOTAL(109,rpt.beg[รวม])</f>
        <v>0</v>
      </c>
    </row>
    <row r="44" spans="1:17">
      <c r="E44" s="121"/>
    </row>
    <row r="45" spans="1:17" ht="21" thickBot="1">
      <c r="A45" s="50" t="s">
        <v>195</v>
      </c>
      <c r="E45" s="121"/>
    </row>
    <row r="46" spans="1:17" ht="21" thickBot="1">
      <c r="A46" s="60"/>
      <c r="B46" s="61"/>
      <c r="C46" s="61"/>
      <c r="D46" s="62"/>
      <c r="E46" s="63" t="s">
        <v>194</v>
      </c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4"/>
      <c r="Q46" s="64"/>
    </row>
    <row r="47" spans="1:17" ht="156">
      <c r="A47" s="65" t="s">
        <v>151</v>
      </c>
      <c r="B47" s="66" t="s">
        <v>152</v>
      </c>
      <c r="C47" s="67" t="s">
        <v>153</v>
      </c>
      <c r="D47" s="67" t="s">
        <v>154</v>
      </c>
      <c r="E47" s="68" t="s">
        <v>155</v>
      </c>
      <c r="F47" s="68" t="s">
        <v>156</v>
      </c>
      <c r="G47" s="68" t="s">
        <v>157</v>
      </c>
      <c r="H47" s="68" t="s">
        <v>158</v>
      </c>
      <c r="I47" s="68" t="s">
        <v>159</v>
      </c>
      <c r="J47" s="68" t="s">
        <v>160</v>
      </c>
      <c r="K47" s="68" t="s">
        <v>161</v>
      </c>
      <c r="L47" s="69" t="s">
        <v>162</v>
      </c>
      <c r="M47" s="68" t="s">
        <v>163</v>
      </c>
      <c r="N47" s="68" t="s">
        <v>164</v>
      </c>
      <c r="O47" s="68" t="s">
        <v>165</v>
      </c>
      <c r="P47" s="71" t="s">
        <v>167</v>
      </c>
      <c r="Q47" s="134" t="s">
        <v>196</v>
      </c>
    </row>
    <row r="48" spans="1:17">
      <c r="A48" s="73">
        <v>1</v>
      </c>
      <c r="B48" s="74"/>
      <c r="C48" s="75"/>
      <c r="D48" s="124"/>
      <c r="E48" s="135"/>
      <c r="F48" s="77"/>
      <c r="G48" s="77"/>
      <c r="H48" s="77"/>
      <c r="I48" s="77"/>
      <c r="J48" s="77"/>
      <c r="K48" s="77"/>
      <c r="L48" s="77"/>
      <c r="M48" s="77"/>
      <c r="N48" s="77"/>
      <c r="O48" s="78"/>
      <c r="P48" s="126">
        <f>SUM(rpt.chg[[#This Row],[(5.1) เงินฝาก]:[(5.11) กิจการเงินร่วมลงทุน]])</f>
        <v>0</v>
      </c>
      <c r="Q48" s="136"/>
    </row>
    <row r="49" spans="1:17">
      <c r="A49" s="81">
        <v>2</v>
      </c>
      <c r="B49" s="82"/>
      <c r="C49" s="83"/>
      <c r="D49" s="109"/>
      <c r="E49" s="127"/>
      <c r="F49" s="85"/>
      <c r="G49" s="85"/>
      <c r="H49" s="85"/>
      <c r="I49" s="85"/>
      <c r="J49" s="85"/>
      <c r="K49" s="85"/>
      <c r="L49" s="85"/>
      <c r="M49" s="85"/>
      <c r="N49" s="85"/>
      <c r="O49" s="86"/>
      <c r="P49" s="128">
        <f>SUM(rpt.chg[[#This Row],[(5.1) เงินฝาก]:[(5.11) กิจการเงินร่วมลงทุน]])</f>
        <v>0</v>
      </c>
      <c r="Q49" s="137"/>
    </row>
    <row r="50" spans="1:17">
      <c r="A50" s="81">
        <v>3</v>
      </c>
      <c r="B50" s="82"/>
      <c r="C50" s="83"/>
      <c r="D50" s="109"/>
      <c r="E50" s="127"/>
      <c r="F50" s="85"/>
      <c r="G50" s="85"/>
      <c r="H50" s="85"/>
      <c r="I50" s="85"/>
      <c r="J50" s="85"/>
      <c r="K50" s="85"/>
      <c r="L50" s="85"/>
      <c r="M50" s="85"/>
      <c r="N50" s="85"/>
      <c r="O50" s="86"/>
      <c r="P50" s="128">
        <f>SUM(rpt.chg[[#This Row],[(5.1) เงินฝาก]:[(5.11) กิจการเงินร่วมลงทุน]])</f>
        <v>0</v>
      </c>
      <c r="Q50" s="137"/>
    </row>
    <row r="51" spans="1:17">
      <c r="A51" s="81">
        <v>4</v>
      </c>
      <c r="B51" s="82"/>
      <c r="C51" s="83"/>
      <c r="D51" s="109"/>
      <c r="E51" s="127"/>
      <c r="F51" s="85"/>
      <c r="G51" s="85"/>
      <c r="H51" s="85"/>
      <c r="I51" s="85"/>
      <c r="J51" s="85"/>
      <c r="K51" s="85"/>
      <c r="L51" s="85"/>
      <c r="M51" s="85"/>
      <c r="N51" s="85"/>
      <c r="O51" s="86"/>
      <c r="P51" s="128">
        <f>SUM(rpt.chg[[#This Row],[(5.1) เงินฝาก]:[(5.11) กิจการเงินร่วมลงทุน]])</f>
        <v>0</v>
      </c>
      <c r="Q51" s="137"/>
    </row>
    <row r="52" spans="1:17">
      <c r="A52" s="81">
        <v>5</v>
      </c>
      <c r="B52" s="82"/>
      <c r="C52" s="83"/>
      <c r="D52" s="109"/>
      <c r="E52" s="127"/>
      <c r="F52" s="85"/>
      <c r="G52" s="85"/>
      <c r="H52" s="85"/>
      <c r="I52" s="85"/>
      <c r="J52" s="85"/>
      <c r="K52" s="85"/>
      <c r="L52" s="85"/>
      <c r="M52" s="85"/>
      <c r="N52" s="85"/>
      <c r="O52" s="86"/>
      <c r="P52" s="128">
        <f>SUM(rpt.chg[[#This Row],[(5.1) เงินฝาก]:[(5.11) กิจการเงินร่วมลงทุน]])</f>
        <v>0</v>
      </c>
      <c r="Q52" s="137"/>
    </row>
    <row r="53" spans="1:17" hidden="1">
      <c r="A53" s="81">
        <v>6</v>
      </c>
      <c r="B53" s="82"/>
      <c r="C53" s="83"/>
      <c r="D53" s="109"/>
      <c r="E53" s="127"/>
      <c r="F53" s="85"/>
      <c r="G53" s="85"/>
      <c r="H53" s="85"/>
      <c r="I53" s="85"/>
      <c r="J53" s="85"/>
      <c r="K53" s="85"/>
      <c r="L53" s="85"/>
      <c r="M53" s="85"/>
      <c r="N53" s="85"/>
      <c r="O53" s="86"/>
      <c r="P53" s="128">
        <f>SUM(rpt.chg[[#This Row],[(5.1) เงินฝาก]:[(5.11) กิจการเงินร่วมลงทุน]])</f>
        <v>0</v>
      </c>
      <c r="Q53" s="137"/>
    </row>
    <row r="54" spans="1:17" hidden="1">
      <c r="A54" s="81">
        <v>7</v>
      </c>
      <c r="B54" s="82"/>
      <c r="C54" s="83"/>
      <c r="D54" s="109"/>
      <c r="E54" s="127"/>
      <c r="F54" s="85"/>
      <c r="G54" s="85"/>
      <c r="H54" s="85"/>
      <c r="I54" s="85"/>
      <c r="J54" s="85"/>
      <c r="K54" s="85"/>
      <c r="L54" s="85"/>
      <c r="M54" s="85"/>
      <c r="N54" s="85"/>
      <c r="O54" s="86"/>
      <c r="P54" s="128">
        <f>SUM(rpt.chg[[#This Row],[(5.1) เงินฝาก]:[(5.11) กิจการเงินร่วมลงทุน]])</f>
        <v>0</v>
      </c>
      <c r="Q54" s="137"/>
    </row>
    <row r="55" spans="1:17" hidden="1">
      <c r="A55" s="81">
        <v>8</v>
      </c>
      <c r="B55" s="82"/>
      <c r="C55" s="83"/>
      <c r="D55" s="109"/>
      <c r="E55" s="127"/>
      <c r="F55" s="85"/>
      <c r="G55" s="85"/>
      <c r="H55" s="85"/>
      <c r="I55" s="85"/>
      <c r="J55" s="85"/>
      <c r="K55" s="85"/>
      <c r="L55" s="85"/>
      <c r="M55" s="85"/>
      <c r="N55" s="85"/>
      <c r="O55" s="86"/>
      <c r="P55" s="128">
        <f>SUM(rpt.chg[[#This Row],[(5.1) เงินฝาก]:[(5.11) กิจการเงินร่วมลงทุน]])</f>
        <v>0</v>
      </c>
      <c r="Q55" s="137"/>
    </row>
    <row r="56" spans="1:17" hidden="1">
      <c r="A56" s="81">
        <v>9</v>
      </c>
      <c r="B56" s="82"/>
      <c r="C56" s="83"/>
      <c r="D56" s="109"/>
      <c r="E56" s="127"/>
      <c r="F56" s="85"/>
      <c r="G56" s="85"/>
      <c r="H56" s="85"/>
      <c r="I56" s="85"/>
      <c r="J56" s="85"/>
      <c r="K56" s="85"/>
      <c r="L56" s="85"/>
      <c r="M56" s="85"/>
      <c r="N56" s="85"/>
      <c r="O56" s="86"/>
      <c r="P56" s="128">
        <f>SUM(rpt.chg[[#This Row],[(5.1) เงินฝาก]:[(5.11) กิจการเงินร่วมลงทุน]])</f>
        <v>0</v>
      </c>
      <c r="Q56" s="137"/>
    </row>
    <row r="57" spans="1:17">
      <c r="A57" s="81">
        <v>10</v>
      </c>
      <c r="B57" s="82"/>
      <c r="C57" s="83"/>
      <c r="D57" s="109"/>
      <c r="E57" s="127"/>
      <c r="F57" s="85"/>
      <c r="G57" s="85"/>
      <c r="H57" s="85"/>
      <c r="I57" s="85"/>
      <c r="J57" s="85"/>
      <c r="K57" s="85"/>
      <c r="L57" s="85"/>
      <c r="M57" s="85"/>
      <c r="N57" s="85"/>
      <c r="O57" s="86"/>
      <c r="P57" s="128">
        <f>SUM(rpt.chg[[#This Row],[(5.1) เงินฝาก]:[(5.11) กิจการเงินร่วมลงทุน]])</f>
        <v>0</v>
      </c>
      <c r="Q57" s="137"/>
    </row>
    <row r="58" spans="1:17" hidden="1">
      <c r="A58" s="81">
        <v>11</v>
      </c>
      <c r="B58" s="82"/>
      <c r="C58" s="83"/>
      <c r="D58" s="109"/>
      <c r="E58" s="127"/>
      <c r="F58" s="85"/>
      <c r="G58" s="85"/>
      <c r="H58" s="85"/>
      <c r="I58" s="85"/>
      <c r="J58" s="85"/>
      <c r="K58" s="85"/>
      <c r="L58" s="85"/>
      <c r="M58" s="85"/>
      <c r="N58" s="85"/>
      <c r="O58" s="86"/>
      <c r="P58" s="128">
        <f>SUM(rpt.chg[[#This Row],[(5.1) เงินฝาก]:[(5.11) กิจการเงินร่วมลงทุน]])</f>
        <v>0</v>
      </c>
      <c r="Q58" s="137"/>
    </row>
    <row r="59" spans="1:17" hidden="1">
      <c r="A59" s="81">
        <v>12</v>
      </c>
      <c r="B59" s="82"/>
      <c r="C59" s="83"/>
      <c r="D59" s="109"/>
      <c r="E59" s="127"/>
      <c r="F59" s="85"/>
      <c r="G59" s="85"/>
      <c r="H59" s="85"/>
      <c r="I59" s="85"/>
      <c r="J59" s="85"/>
      <c r="K59" s="85"/>
      <c r="L59" s="85"/>
      <c r="M59" s="85"/>
      <c r="N59" s="85"/>
      <c r="O59" s="86"/>
      <c r="P59" s="128">
        <f>SUM(rpt.chg[[#This Row],[(5.1) เงินฝาก]:[(5.11) กิจการเงินร่วมลงทุน]])</f>
        <v>0</v>
      </c>
      <c r="Q59" s="137"/>
    </row>
    <row r="60" spans="1:17" hidden="1">
      <c r="A60" s="81">
        <v>13</v>
      </c>
      <c r="B60" s="82"/>
      <c r="C60" s="83"/>
      <c r="D60" s="109"/>
      <c r="E60" s="127"/>
      <c r="F60" s="85"/>
      <c r="G60" s="85"/>
      <c r="H60" s="85"/>
      <c r="I60" s="85"/>
      <c r="J60" s="85"/>
      <c r="K60" s="85"/>
      <c r="L60" s="85"/>
      <c r="M60" s="85"/>
      <c r="N60" s="85"/>
      <c r="O60" s="86"/>
      <c r="P60" s="128">
        <f>SUM(rpt.chg[[#This Row],[(5.1) เงินฝาก]:[(5.11) กิจการเงินร่วมลงทุน]])</f>
        <v>0</v>
      </c>
      <c r="Q60" s="137"/>
    </row>
    <row r="61" spans="1:17" hidden="1">
      <c r="A61" s="81">
        <v>14</v>
      </c>
      <c r="B61" s="82"/>
      <c r="C61" s="83"/>
      <c r="D61" s="109"/>
      <c r="E61" s="127"/>
      <c r="F61" s="85"/>
      <c r="G61" s="85"/>
      <c r="H61" s="85"/>
      <c r="I61" s="85"/>
      <c r="J61" s="85"/>
      <c r="K61" s="85"/>
      <c r="L61" s="85"/>
      <c r="M61" s="85"/>
      <c r="N61" s="85"/>
      <c r="O61" s="86"/>
      <c r="P61" s="128">
        <f>SUM(rpt.chg[[#This Row],[(5.1) เงินฝาก]:[(5.11) กิจการเงินร่วมลงทุน]])</f>
        <v>0</v>
      </c>
      <c r="Q61" s="137"/>
    </row>
    <row r="62" spans="1:17" hidden="1">
      <c r="A62" s="81">
        <v>15</v>
      </c>
      <c r="B62" s="82"/>
      <c r="C62" s="83"/>
      <c r="D62" s="109"/>
      <c r="E62" s="127"/>
      <c r="F62" s="85"/>
      <c r="G62" s="85"/>
      <c r="H62" s="85"/>
      <c r="I62" s="85"/>
      <c r="J62" s="85"/>
      <c r="K62" s="85"/>
      <c r="L62" s="85"/>
      <c r="M62" s="85"/>
      <c r="N62" s="85"/>
      <c r="O62" s="86"/>
      <c r="P62" s="128">
        <f>SUM(rpt.chg[[#This Row],[(5.1) เงินฝาก]:[(5.11) กิจการเงินร่วมลงทุน]])</f>
        <v>0</v>
      </c>
      <c r="Q62" s="137"/>
    </row>
    <row r="63" spans="1:17" hidden="1">
      <c r="A63" s="81">
        <v>16</v>
      </c>
      <c r="B63" s="82"/>
      <c r="C63" s="83"/>
      <c r="D63" s="109"/>
      <c r="E63" s="127"/>
      <c r="F63" s="85"/>
      <c r="G63" s="85"/>
      <c r="H63" s="85"/>
      <c r="I63" s="85"/>
      <c r="J63" s="85"/>
      <c r="K63" s="85"/>
      <c r="L63" s="85"/>
      <c r="M63" s="85"/>
      <c r="N63" s="85"/>
      <c r="O63" s="86"/>
      <c r="P63" s="128">
        <f>SUM(rpt.chg[[#This Row],[(5.1) เงินฝาก]:[(5.11) กิจการเงินร่วมลงทุน]])</f>
        <v>0</v>
      </c>
      <c r="Q63" s="137"/>
    </row>
    <row r="64" spans="1:17" hidden="1">
      <c r="A64" s="81">
        <v>17</v>
      </c>
      <c r="B64" s="82"/>
      <c r="C64" s="83"/>
      <c r="D64" s="109"/>
      <c r="E64" s="127"/>
      <c r="F64" s="85"/>
      <c r="G64" s="85"/>
      <c r="H64" s="85"/>
      <c r="I64" s="85"/>
      <c r="J64" s="85"/>
      <c r="K64" s="85"/>
      <c r="L64" s="85"/>
      <c r="M64" s="85"/>
      <c r="N64" s="85"/>
      <c r="O64" s="86"/>
      <c r="P64" s="128">
        <f>SUM(rpt.chg[[#This Row],[(5.1) เงินฝาก]:[(5.11) กิจการเงินร่วมลงทุน]])</f>
        <v>0</v>
      </c>
      <c r="Q64" s="137"/>
    </row>
    <row r="65" spans="1:17" hidden="1">
      <c r="A65" s="81">
        <v>18</v>
      </c>
      <c r="B65" s="82"/>
      <c r="C65" s="83"/>
      <c r="D65" s="109"/>
      <c r="E65" s="127"/>
      <c r="F65" s="85"/>
      <c r="G65" s="85"/>
      <c r="H65" s="85"/>
      <c r="I65" s="85"/>
      <c r="J65" s="85"/>
      <c r="K65" s="85"/>
      <c r="L65" s="85"/>
      <c r="M65" s="85"/>
      <c r="N65" s="85"/>
      <c r="O65" s="86"/>
      <c r="P65" s="128">
        <f>SUM(rpt.chg[[#This Row],[(5.1) เงินฝาก]:[(5.11) กิจการเงินร่วมลงทุน]])</f>
        <v>0</v>
      </c>
      <c r="Q65" s="137"/>
    </row>
    <row r="66" spans="1:17" hidden="1">
      <c r="A66" s="81">
        <v>19</v>
      </c>
      <c r="B66" s="82"/>
      <c r="C66" s="83"/>
      <c r="D66" s="109"/>
      <c r="E66" s="127"/>
      <c r="F66" s="85"/>
      <c r="G66" s="85"/>
      <c r="H66" s="85"/>
      <c r="I66" s="85"/>
      <c r="J66" s="85"/>
      <c r="K66" s="85"/>
      <c r="L66" s="85"/>
      <c r="M66" s="85"/>
      <c r="N66" s="85"/>
      <c r="O66" s="86"/>
      <c r="P66" s="128">
        <f>SUM(rpt.chg[[#This Row],[(5.1) เงินฝาก]:[(5.11) กิจการเงินร่วมลงทุน]])</f>
        <v>0</v>
      </c>
      <c r="Q66" s="137"/>
    </row>
    <row r="67" spans="1:17" hidden="1">
      <c r="A67" s="81">
        <v>20</v>
      </c>
      <c r="B67" s="82"/>
      <c r="C67" s="83"/>
      <c r="D67" s="109"/>
      <c r="E67" s="127"/>
      <c r="F67" s="85"/>
      <c r="G67" s="85"/>
      <c r="H67" s="85"/>
      <c r="I67" s="85"/>
      <c r="J67" s="85"/>
      <c r="K67" s="85"/>
      <c r="L67" s="85"/>
      <c r="M67" s="85"/>
      <c r="N67" s="85"/>
      <c r="O67" s="86"/>
      <c r="P67" s="128">
        <f>SUM(rpt.chg[[#This Row],[(5.1) เงินฝาก]:[(5.11) กิจการเงินร่วมลงทุน]])</f>
        <v>0</v>
      </c>
      <c r="Q67" s="137"/>
    </row>
    <row r="68" spans="1:17" hidden="1">
      <c r="A68" s="81">
        <v>21</v>
      </c>
      <c r="B68" s="82"/>
      <c r="C68" s="83"/>
      <c r="D68" s="109"/>
      <c r="E68" s="127"/>
      <c r="F68" s="85"/>
      <c r="G68" s="85"/>
      <c r="H68" s="85"/>
      <c r="I68" s="85"/>
      <c r="J68" s="85"/>
      <c r="K68" s="85"/>
      <c r="L68" s="85"/>
      <c r="M68" s="85"/>
      <c r="N68" s="85"/>
      <c r="O68" s="86"/>
      <c r="P68" s="128">
        <f>SUM(rpt.chg[[#This Row],[(5.1) เงินฝาก]:[(5.11) กิจการเงินร่วมลงทุน]])</f>
        <v>0</v>
      </c>
      <c r="Q68" s="137"/>
    </row>
    <row r="69" spans="1:17" hidden="1">
      <c r="A69" s="81">
        <v>22</v>
      </c>
      <c r="B69" s="82"/>
      <c r="C69" s="83"/>
      <c r="D69" s="109"/>
      <c r="E69" s="127"/>
      <c r="F69" s="85"/>
      <c r="G69" s="85"/>
      <c r="H69" s="85"/>
      <c r="I69" s="85"/>
      <c r="J69" s="85"/>
      <c r="K69" s="85"/>
      <c r="L69" s="85"/>
      <c r="M69" s="85"/>
      <c r="N69" s="85"/>
      <c r="O69" s="86"/>
      <c r="P69" s="128">
        <f>SUM(rpt.chg[[#This Row],[(5.1) เงินฝาก]:[(5.11) กิจการเงินร่วมลงทุน]])</f>
        <v>0</v>
      </c>
      <c r="Q69" s="137"/>
    </row>
    <row r="70" spans="1:17" hidden="1">
      <c r="A70" s="81">
        <v>23</v>
      </c>
      <c r="B70" s="82"/>
      <c r="C70" s="83"/>
      <c r="D70" s="109"/>
      <c r="E70" s="127"/>
      <c r="F70" s="85"/>
      <c r="G70" s="85"/>
      <c r="H70" s="85"/>
      <c r="I70" s="85"/>
      <c r="J70" s="85"/>
      <c r="K70" s="85"/>
      <c r="L70" s="85"/>
      <c r="M70" s="85"/>
      <c r="N70" s="85"/>
      <c r="O70" s="86"/>
      <c r="P70" s="128">
        <f>SUM(rpt.chg[[#This Row],[(5.1) เงินฝาก]:[(5.11) กิจการเงินร่วมลงทุน]])</f>
        <v>0</v>
      </c>
      <c r="Q70" s="137"/>
    </row>
    <row r="71" spans="1:17" hidden="1">
      <c r="A71" s="81">
        <v>24</v>
      </c>
      <c r="B71" s="82"/>
      <c r="C71" s="83"/>
      <c r="D71" s="109"/>
      <c r="E71" s="127"/>
      <c r="F71" s="85"/>
      <c r="G71" s="85"/>
      <c r="H71" s="85"/>
      <c r="I71" s="85"/>
      <c r="J71" s="85"/>
      <c r="K71" s="85"/>
      <c r="L71" s="85"/>
      <c r="M71" s="85"/>
      <c r="N71" s="85"/>
      <c r="O71" s="86"/>
      <c r="P71" s="128">
        <f>SUM(rpt.chg[[#This Row],[(5.1) เงินฝาก]:[(5.11) กิจการเงินร่วมลงทุน]])</f>
        <v>0</v>
      </c>
      <c r="Q71" s="137"/>
    </row>
    <row r="72" spans="1:17" hidden="1">
      <c r="A72" s="81">
        <v>25</v>
      </c>
      <c r="B72" s="82"/>
      <c r="C72" s="83"/>
      <c r="D72" s="109"/>
      <c r="E72" s="127"/>
      <c r="F72" s="85"/>
      <c r="G72" s="85"/>
      <c r="H72" s="85"/>
      <c r="I72" s="85"/>
      <c r="J72" s="85"/>
      <c r="K72" s="85"/>
      <c r="L72" s="85"/>
      <c r="M72" s="85"/>
      <c r="N72" s="85"/>
      <c r="O72" s="86"/>
      <c r="P72" s="128">
        <f>SUM(rpt.chg[[#This Row],[(5.1) เงินฝาก]:[(5.11) กิจการเงินร่วมลงทุน]])</f>
        <v>0</v>
      </c>
      <c r="Q72" s="137"/>
    </row>
    <row r="73" spans="1:17" hidden="1">
      <c r="A73" s="81">
        <v>26</v>
      </c>
      <c r="B73" s="82"/>
      <c r="C73" s="83"/>
      <c r="D73" s="109"/>
      <c r="E73" s="127"/>
      <c r="F73" s="85"/>
      <c r="G73" s="85"/>
      <c r="H73" s="85"/>
      <c r="I73" s="85"/>
      <c r="J73" s="85"/>
      <c r="K73" s="85"/>
      <c r="L73" s="85"/>
      <c r="M73" s="85"/>
      <c r="N73" s="85"/>
      <c r="O73" s="86"/>
      <c r="P73" s="128">
        <f>SUM(rpt.chg[[#This Row],[(5.1) เงินฝาก]:[(5.11) กิจการเงินร่วมลงทุน]])</f>
        <v>0</v>
      </c>
      <c r="Q73" s="137"/>
    </row>
    <row r="74" spans="1:17" hidden="1">
      <c r="A74" s="81">
        <v>27</v>
      </c>
      <c r="B74" s="82"/>
      <c r="C74" s="83"/>
      <c r="D74" s="109"/>
      <c r="E74" s="127"/>
      <c r="F74" s="85"/>
      <c r="G74" s="85"/>
      <c r="H74" s="85"/>
      <c r="I74" s="85"/>
      <c r="J74" s="85"/>
      <c r="K74" s="85"/>
      <c r="L74" s="85"/>
      <c r="M74" s="85"/>
      <c r="N74" s="85"/>
      <c r="O74" s="86"/>
      <c r="P74" s="128">
        <f>SUM(rpt.chg[[#This Row],[(5.1) เงินฝาก]:[(5.11) กิจการเงินร่วมลงทุน]])</f>
        <v>0</v>
      </c>
      <c r="Q74" s="137"/>
    </row>
    <row r="75" spans="1:17" hidden="1">
      <c r="A75" s="81">
        <v>28</v>
      </c>
      <c r="B75" s="82"/>
      <c r="C75" s="83"/>
      <c r="D75" s="109"/>
      <c r="E75" s="127"/>
      <c r="F75" s="85"/>
      <c r="G75" s="85"/>
      <c r="H75" s="85"/>
      <c r="I75" s="85"/>
      <c r="J75" s="85"/>
      <c r="K75" s="85"/>
      <c r="L75" s="85"/>
      <c r="M75" s="85"/>
      <c r="N75" s="85"/>
      <c r="O75" s="86"/>
      <c r="P75" s="128">
        <f>SUM(rpt.chg[[#This Row],[(5.1) เงินฝาก]:[(5.11) กิจการเงินร่วมลงทุน]])</f>
        <v>0</v>
      </c>
      <c r="Q75" s="137"/>
    </row>
    <row r="76" spans="1:17" hidden="1">
      <c r="A76" s="81">
        <v>29</v>
      </c>
      <c r="B76" s="82"/>
      <c r="C76" s="83"/>
      <c r="D76" s="109"/>
      <c r="E76" s="127"/>
      <c r="F76" s="85"/>
      <c r="G76" s="85"/>
      <c r="H76" s="85"/>
      <c r="I76" s="85"/>
      <c r="J76" s="85"/>
      <c r="K76" s="85"/>
      <c r="L76" s="85"/>
      <c r="M76" s="85"/>
      <c r="N76" s="85"/>
      <c r="O76" s="86"/>
      <c r="P76" s="128">
        <f>SUM(rpt.chg[[#This Row],[(5.1) เงินฝาก]:[(5.11) กิจการเงินร่วมลงทุน]])</f>
        <v>0</v>
      </c>
      <c r="Q76" s="137"/>
    </row>
    <row r="77" spans="1:17">
      <c r="A77" s="88">
        <v>30</v>
      </c>
      <c r="B77" s="89"/>
      <c r="C77" s="90"/>
      <c r="D77" s="129"/>
      <c r="E77" s="130"/>
      <c r="F77" s="92"/>
      <c r="G77" s="92"/>
      <c r="H77" s="92"/>
      <c r="I77" s="92"/>
      <c r="J77" s="92"/>
      <c r="K77" s="92"/>
      <c r="L77" s="92"/>
      <c r="M77" s="92"/>
      <c r="N77" s="92"/>
      <c r="O77" s="93"/>
      <c r="P77" s="131">
        <f>SUM(rpt.chg[[#This Row],[(5.1) เงินฝาก]:[(5.11) กิจการเงินร่วมลงทุน]])</f>
        <v>0</v>
      </c>
      <c r="Q77" s="138"/>
    </row>
    <row r="78" spans="1:17" ht="21" thickBot="1">
      <c r="A78" s="95"/>
      <c r="B78" s="96" t="s">
        <v>167</v>
      </c>
      <c r="C78" s="96"/>
      <c r="D78" s="132"/>
      <c r="E78" s="133">
        <f>SUBTOTAL(109,rpt.chg[(5.1) เงินฝาก])</f>
        <v>0</v>
      </c>
      <c r="F78" s="98">
        <f>SUBTOTAL(109,rpt.chg[(5.2) ตราสารหนี้])</f>
        <v>0</v>
      </c>
      <c r="G78" s="98">
        <f>SUBTOTAL(109,rpt.chg[(5.3) ตราสารกึ่งหนี้กึ่งทุน])</f>
        <v>0</v>
      </c>
      <c r="H78" s="98">
        <f>SUBTOTAL(109,rpt.chg[(5.4) ตราสารทุน])</f>
        <v>0</v>
      </c>
      <c r="I78" s="98">
        <f>SUBTOTAL(109,rpt.chg[(5.5) หน่วยลงทุน])</f>
        <v>0</v>
      </c>
      <c r="J78" s="98">
        <f>SUBTOTAL(109,rpt.chg[(5.6) อนุพันธ์])</f>
        <v>0</v>
      </c>
      <c r="K78" s="98">
        <f>SUBTOTAL(109,rpt.chg[(5.7) ตราสารหนี้ที่มีอนุพันธ์แฝง])</f>
        <v>0</v>
      </c>
      <c r="L78" s="98">
        <f>SUBTOTAL(109,rpt.chg[(5.8) เงินให้กู้ยืม ให้เช่าซื้อรถ 
รับอาวัลตั๋วเงิน และออกหนังสือค้ำประกัน])</f>
        <v>0</v>
      </c>
      <c r="M78" s="98">
        <f>SUBTOTAL(109,rpt.chg[(5.9) หลักทรัพย์ยืมและให้ยืม])</f>
        <v>0</v>
      </c>
      <c r="N78" s="98">
        <f>SUBTOTAL(109,rpt.chg[(5.10) หลักทรัพย์ซื้อหรือขายคืน])</f>
        <v>0</v>
      </c>
      <c r="O78" s="99">
        <f>SUBTOTAL(109,rpt.chg[(5.11) กิจการเงินร่วมลงทุน])</f>
        <v>0</v>
      </c>
      <c r="P78" s="100">
        <f>SUBTOTAL(109,rpt.chg[รวม])</f>
        <v>0</v>
      </c>
      <c r="Q78" s="139"/>
    </row>
    <row r="79" spans="1:17">
      <c r="A79" s="50" t="s">
        <v>394</v>
      </c>
      <c r="B79" s="101"/>
      <c r="C79" s="101"/>
      <c r="D79" s="50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50"/>
    </row>
    <row r="80" spans="1:17">
      <c r="A80" s="140" t="s">
        <v>197</v>
      </c>
      <c r="B80" s="141"/>
      <c r="C80" s="141"/>
      <c r="D80" s="141"/>
      <c r="E80" s="142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1:17">
      <c r="A81" s="140"/>
      <c r="B81" s="141"/>
      <c r="C81" s="141"/>
      <c r="D81" s="141"/>
      <c r="E81" s="142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5" spans="1:17">
      <c r="A85" s="50"/>
      <c r="E85" s="121"/>
    </row>
    <row r="86" spans="1:17" ht="21" thickBot="1">
      <c r="A86" s="50" t="s">
        <v>198</v>
      </c>
      <c r="E86" s="121"/>
    </row>
    <row r="87" spans="1:17">
      <c r="A87" s="60"/>
      <c r="B87" s="61"/>
      <c r="C87" s="61"/>
      <c r="D87" s="62"/>
      <c r="E87" s="63" t="s">
        <v>194</v>
      </c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4"/>
    </row>
    <row r="88" spans="1:17" ht="156">
      <c r="A88" s="65" t="s">
        <v>151</v>
      </c>
      <c r="B88" s="66" t="s">
        <v>152</v>
      </c>
      <c r="C88" s="67" t="s">
        <v>153</v>
      </c>
      <c r="D88" s="67" t="s">
        <v>154</v>
      </c>
      <c r="E88" s="68" t="s">
        <v>155</v>
      </c>
      <c r="F88" s="68" t="s">
        <v>156</v>
      </c>
      <c r="G88" s="68" t="s">
        <v>157</v>
      </c>
      <c r="H88" s="68" t="s">
        <v>158</v>
      </c>
      <c r="I88" s="68" t="s">
        <v>159</v>
      </c>
      <c r="J88" s="68" t="s">
        <v>160</v>
      </c>
      <c r="K88" s="68" t="s">
        <v>161</v>
      </c>
      <c r="L88" s="69" t="s">
        <v>162</v>
      </c>
      <c r="M88" s="68" t="s">
        <v>163</v>
      </c>
      <c r="N88" s="68" t="s">
        <v>164</v>
      </c>
      <c r="O88" s="68" t="s">
        <v>165</v>
      </c>
      <c r="P88" s="71" t="s">
        <v>167</v>
      </c>
      <c r="Q88" s="72"/>
    </row>
    <row r="89" spans="1:17">
      <c r="A89" s="73">
        <v>1</v>
      </c>
      <c r="B89" s="74"/>
      <c r="C89" s="75"/>
      <c r="D89" s="124"/>
      <c r="E89" s="135"/>
      <c r="F89" s="77"/>
      <c r="G89" s="77"/>
      <c r="H89" s="77"/>
      <c r="I89" s="77"/>
      <c r="J89" s="77"/>
      <c r="K89" s="77"/>
      <c r="L89" s="77"/>
      <c r="M89" s="77"/>
      <c r="N89" s="77"/>
      <c r="O89" s="78"/>
      <c r="P89" s="126">
        <f>SUM(rpt.end[[#This Row],[(5.1) เงินฝาก]:[(5.11) กิจการเงินร่วมลงทุน]])</f>
        <v>0</v>
      </c>
      <c r="Q89" s="72"/>
    </row>
    <row r="90" spans="1:17">
      <c r="A90" s="81">
        <v>2</v>
      </c>
      <c r="B90" s="82"/>
      <c r="C90" s="83"/>
      <c r="D90" s="109"/>
      <c r="E90" s="127"/>
      <c r="F90" s="85"/>
      <c r="G90" s="85"/>
      <c r="H90" s="85"/>
      <c r="I90" s="85"/>
      <c r="J90" s="85"/>
      <c r="K90" s="85"/>
      <c r="L90" s="85"/>
      <c r="M90" s="85"/>
      <c r="N90" s="85"/>
      <c r="O90" s="86"/>
      <c r="P90" s="128">
        <f>SUM(rpt.end[[#This Row],[(5.1) เงินฝาก]:[(5.11) กิจการเงินร่วมลงทุน]])</f>
        <v>0</v>
      </c>
      <c r="Q90" s="72"/>
    </row>
    <row r="91" spans="1:17">
      <c r="A91" s="81">
        <v>3</v>
      </c>
      <c r="B91" s="82"/>
      <c r="C91" s="83"/>
      <c r="D91" s="109"/>
      <c r="E91" s="127"/>
      <c r="F91" s="85"/>
      <c r="G91" s="85"/>
      <c r="H91" s="85"/>
      <c r="I91" s="85"/>
      <c r="J91" s="85"/>
      <c r="K91" s="85"/>
      <c r="L91" s="85"/>
      <c r="M91" s="85"/>
      <c r="N91" s="85"/>
      <c r="O91" s="86"/>
      <c r="P91" s="128">
        <f>SUM(rpt.end[[#This Row],[(5.1) เงินฝาก]:[(5.11) กิจการเงินร่วมลงทุน]])</f>
        <v>0</v>
      </c>
      <c r="Q91" s="72"/>
    </row>
    <row r="92" spans="1:17">
      <c r="A92" s="81">
        <v>4</v>
      </c>
      <c r="B92" s="82"/>
      <c r="C92" s="83"/>
      <c r="D92" s="109"/>
      <c r="E92" s="127"/>
      <c r="F92" s="85"/>
      <c r="G92" s="85"/>
      <c r="H92" s="85"/>
      <c r="I92" s="85"/>
      <c r="J92" s="85"/>
      <c r="K92" s="85"/>
      <c r="L92" s="85"/>
      <c r="M92" s="85"/>
      <c r="N92" s="85"/>
      <c r="O92" s="86"/>
      <c r="P92" s="128">
        <f>SUM(rpt.end[[#This Row],[(5.1) เงินฝาก]:[(5.11) กิจการเงินร่วมลงทุน]])</f>
        <v>0</v>
      </c>
      <c r="Q92" s="72"/>
    </row>
    <row r="93" spans="1:17">
      <c r="A93" s="81">
        <v>5</v>
      </c>
      <c r="B93" s="82"/>
      <c r="C93" s="83"/>
      <c r="D93" s="109"/>
      <c r="E93" s="127"/>
      <c r="F93" s="85"/>
      <c r="G93" s="85"/>
      <c r="H93" s="85"/>
      <c r="I93" s="85"/>
      <c r="J93" s="85"/>
      <c r="K93" s="85"/>
      <c r="L93" s="85"/>
      <c r="M93" s="85"/>
      <c r="N93" s="85"/>
      <c r="O93" s="86"/>
      <c r="P93" s="128">
        <f>SUM(rpt.end[[#This Row],[(5.1) เงินฝาก]:[(5.11) กิจการเงินร่วมลงทุน]])</f>
        <v>0</v>
      </c>
      <c r="Q93" s="72"/>
    </row>
    <row r="94" spans="1:17" hidden="1">
      <c r="A94" s="81">
        <v>6</v>
      </c>
      <c r="B94" s="82"/>
      <c r="C94" s="83"/>
      <c r="D94" s="109"/>
      <c r="E94" s="127"/>
      <c r="F94" s="85"/>
      <c r="G94" s="85"/>
      <c r="H94" s="85"/>
      <c r="I94" s="85"/>
      <c r="J94" s="85"/>
      <c r="K94" s="85"/>
      <c r="L94" s="85"/>
      <c r="M94" s="85"/>
      <c r="N94" s="85"/>
      <c r="O94" s="86"/>
      <c r="P94" s="128">
        <f>SUM(rpt.end[[#This Row],[(5.1) เงินฝาก]:[(5.11) กิจการเงินร่วมลงทุน]])</f>
        <v>0</v>
      </c>
      <c r="Q94" s="72"/>
    </row>
    <row r="95" spans="1:17" hidden="1">
      <c r="A95" s="81">
        <v>7</v>
      </c>
      <c r="B95" s="82"/>
      <c r="C95" s="83"/>
      <c r="D95" s="109"/>
      <c r="E95" s="127"/>
      <c r="F95" s="85"/>
      <c r="G95" s="85"/>
      <c r="H95" s="85"/>
      <c r="I95" s="85"/>
      <c r="J95" s="85"/>
      <c r="K95" s="85"/>
      <c r="L95" s="85"/>
      <c r="M95" s="85"/>
      <c r="N95" s="85"/>
      <c r="O95" s="86"/>
      <c r="P95" s="128">
        <f>SUM(rpt.end[[#This Row],[(5.1) เงินฝาก]:[(5.11) กิจการเงินร่วมลงทุน]])</f>
        <v>0</v>
      </c>
      <c r="Q95" s="72"/>
    </row>
    <row r="96" spans="1:17" hidden="1">
      <c r="A96" s="81">
        <v>8</v>
      </c>
      <c r="B96" s="82"/>
      <c r="C96" s="83"/>
      <c r="D96" s="109"/>
      <c r="E96" s="127"/>
      <c r="F96" s="85"/>
      <c r="G96" s="85"/>
      <c r="H96" s="85"/>
      <c r="I96" s="85"/>
      <c r="J96" s="85"/>
      <c r="K96" s="85"/>
      <c r="L96" s="85"/>
      <c r="M96" s="85"/>
      <c r="N96" s="85"/>
      <c r="O96" s="86"/>
      <c r="P96" s="128">
        <f>SUM(rpt.end[[#This Row],[(5.1) เงินฝาก]:[(5.11) กิจการเงินร่วมลงทุน]])</f>
        <v>0</v>
      </c>
      <c r="Q96" s="72"/>
    </row>
    <row r="97" spans="1:17" hidden="1">
      <c r="A97" s="81">
        <v>9</v>
      </c>
      <c r="B97" s="82"/>
      <c r="C97" s="83"/>
      <c r="D97" s="109"/>
      <c r="E97" s="127"/>
      <c r="F97" s="85"/>
      <c r="G97" s="85"/>
      <c r="H97" s="85"/>
      <c r="I97" s="85"/>
      <c r="J97" s="85"/>
      <c r="K97" s="85"/>
      <c r="L97" s="85"/>
      <c r="M97" s="85"/>
      <c r="N97" s="85"/>
      <c r="O97" s="86"/>
      <c r="P97" s="128">
        <f>SUM(rpt.end[[#This Row],[(5.1) เงินฝาก]:[(5.11) กิจการเงินร่วมลงทุน]])</f>
        <v>0</v>
      </c>
      <c r="Q97" s="72"/>
    </row>
    <row r="98" spans="1:17">
      <c r="A98" s="81">
        <v>10</v>
      </c>
      <c r="B98" s="82"/>
      <c r="C98" s="83"/>
      <c r="D98" s="109"/>
      <c r="E98" s="127"/>
      <c r="F98" s="85"/>
      <c r="G98" s="85"/>
      <c r="H98" s="85"/>
      <c r="I98" s="85"/>
      <c r="J98" s="85"/>
      <c r="K98" s="85"/>
      <c r="L98" s="85"/>
      <c r="M98" s="85"/>
      <c r="N98" s="85"/>
      <c r="O98" s="86"/>
      <c r="P98" s="128">
        <f>SUM(rpt.end[[#This Row],[(5.1) เงินฝาก]:[(5.11) กิจการเงินร่วมลงทุน]])</f>
        <v>0</v>
      </c>
      <c r="Q98" s="72"/>
    </row>
    <row r="99" spans="1:17" hidden="1">
      <c r="A99" s="81">
        <v>11</v>
      </c>
      <c r="B99" s="82"/>
      <c r="C99" s="83"/>
      <c r="D99" s="109"/>
      <c r="E99" s="127"/>
      <c r="F99" s="85"/>
      <c r="G99" s="85"/>
      <c r="H99" s="85"/>
      <c r="I99" s="85"/>
      <c r="J99" s="85"/>
      <c r="K99" s="85"/>
      <c r="L99" s="85"/>
      <c r="M99" s="85"/>
      <c r="N99" s="85"/>
      <c r="O99" s="86"/>
      <c r="P99" s="128">
        <f>SUM(rpt.end[[#This Row],[(5.1) เงินฝาก]:[(5.11) กิจการเงินร่วมลงทุน]])</f>
        <v>0</v>
      </c>
      <c r="Q99" s="72"/>
    </row>
    <row r="100" spans="1:17" hidden="1">
      <c r="A100" s="81">
        <v>12</v>
      </c>
      <c r="B100" s="82"/>
      <c r="C100" s="83"/>
      <c r="D100" s="109"/>
      <c r="E100" s="127"/>
      <c r="F100" s="85"/>
      <c r="G100" s="85"/>
      <c r="H100" s="85"/>
      <c r="I100" s="85"/>
      <c r="J100" s="85"/>
      <c r="K100" s="85"/>
      <c r="L100" s="85"/>
      <c r="M100" s="85"/>
      <c r="N100" s="85"/>
      <c r="O100" s="86"/>
      <c r="P100" s="128">
        <f>SUM(rpt.end[[#This Row],[(5.1) เงินฝาก]:[(5.11) กิจการเงินร่วมลงทุน]])</f>
        <v>0</v>
      </c>
      <c r="Q100" s="72"/>
    </row>
    <row r="101" spans="1:17" hidden="1">
      <c r="A101" s="81">
        <v>13</v>
      </c>
      <c r="B101" s="82"/>
      <c r="C101" s="83"/>
      <c r="D101" s="109"/>
      <c r="E101" s="127"/>
      <c r="F101" s="85"/>
      <c r="G101" s="85"/>
      <c r="H101" s="85"/>
      <c r="I101" s="85"/>
      <c r="J101" s="85"/>
      <c r="K101" s="85"/>
      <c r="L101" s="85"/>
      <c r="M101" s="85"/>
      <c r="N101" s="85"/>
      <c r="O101" s="86"/>
      <c r="P101" s="128">
        <f>SUM(rpt.end[[#This Row],[(5.1) เงินฝาก]:[(5.11) กิจการเงินร่วมลงทุน]])</f>
        <v>0</v>
      </c>
      <c r="Q101" s="72"/>
    </row>
    <row r="102" spans="1:17" hidden="1">
      <c r="A102" s="81">
        <v>14</v>
      </c>
      <c r="B102" s="82"/>
      <c r="C102" s="83"/>
      <c r="D102" s="109"/>
      <c r="E102" s="127"/>
      <c r="F102" s="85"/>
      <c r="G102" s="85"/>
      <c r="H102" s="85"/>
      <c r="I102" s="85"/>
      <c r="J102" s="85"/>
      <c r="K102" s="85"/>
      <c r="L102" s="85"/>
      <c r="M102" s="85"/>
      <c r="N102" s="85"/>
      <c r="O102" s="86"/>
      <c r="P102" s="128">
        <f>SUM(rpt.end[[#This Row],[(5.1) เงินฝาก]:[(5.11) กิจการเงินร่วมลงทุน]])</f>
        <v>0</v>
      </c>
      <c r="Q102" s="72"/>
    </row>
    <row r="103" spans="1:17" hidden="1">
      <c r="A103" s="81">
        <v>15</v>
      </c>
      <c r="B103" s="82"/>
      <c r="C103" s="83"/>
      <c r="D103" s="109"/>
      <c r="E103" s="127"/>
      <c r="F103" s="85"/>
      <c r="G103" s="85"/>
      <c r="H103" s="85"/>
      <c r="I103" s="85"/>
      <c r="J103" s="85"/>
      <c r="K103" s="85"/>
      <c r="L103" s="85"/>
      <c r="M103" s="85"/>
      <c r="N103" s="85"/>
      <c r="O103" s="86"/>
      <c r="P103" s="128">
        <f>SUM(rpt.end[[#This Row],[(5.1) เงินฝาก]:[(5.11) กิจการเงินร่วมลงทุน]])</f>
        <v>0</v>
      </c>
      <c r="Q103" s="72"/>
    </row>
    <row r="104" spans="1:17" hidden="1">
      <c r="A104" s="81">
        <v>16</v>
      </c>
      <c r="B104" s="82"/>
      <c r="C104" s="83"/>
      <c r="D104" s="109"/>
      <c r="E104" s="127"/>
      <c r="F104" s="85"/>
      <c r="G104" s="85"/>
      <c r="H104" s="85"/>
      <c r="I104" s="85"/>
      <c r="J104" s="85"/>
      <c r="K104" s="85"/>
      <c r="L104" s="85"/>
      <c r="M104" s="85"/>
      <c r="N104" s="85"/>
      <c r="O104" s="86"/>
      <c r="P104" s="128">
        <f>SUM(rpt.end[[#This Row],[(5.1) เงินฝาก]:[(5.11) กิจการเงินร่วมลงทุน]])</f>
        <v>0</v>
      </c>
      <c r="Q104" s="72"/>
    </row>
    <row r="105" spans="1:17" hidden="1">
      <c r="A105" s="81">
        <v>17</v>
      </c>
      <c r="B105" s="82"/>
      <c r="C105" s="83"/>
      <c r="D105" s="109"/>
      <c r="E105" s="127"/>
      <c r="F105" s="85"/>
      <c r="G105" s="85"/>
      <c r="H105" s="85"/>
      <c r="I105" s="85"/>
      <c r="J105" s="85"/>
      <c r="K105" s="85"/>
      <c r="L105" s="85"/>
      <c r="M105" s="85"/>
      <c r="N105" s="85"/>
      <c r="O105" s="86"/>
      <c r="P105" s="128">
        <f>SUM(rpt.end[[#This Row],[(5.1) เงินฝาก]:[(5.11) กิจการเงินร่วมลงทุน]])</f>
        <v>0</v>
      </c>
      <c r="Q105" s="72"/>
    </row>
    <row r="106" spans="1:17" hidden="1">
      <c r="A106" s="81">
        <v>18</v>
      </c>
      <c r="B106" s="82"/>
      <c r="C106" s="83"/>
      <c r="D106" s="109"/>
      <c r="E106" s="127"/>
      <c r="F106" s="85"/>
      <c r="G106" s="85"/>
      <c r="H106" s="85"/>
      <c r="I106" s="85"/>
      <c r="J106" s="85"/>
      <c r="K106" s="85"/>
      <c r="L106" s="85"/>
      <c r="M106" s="85"/>
      <c r="N106" s="85"/>
      <c r="O106" s="86"/>
      <c r="P106" s="128">
        <f>SUM(rpt.end[[#This Row],[(5.1) เงินฝาก]:[(5.11) กิจการเงินร่วมลงทุน]])</f>
        <v>0</v>
      </c>
      <c r="Q106" s="72"/>
    </row>
    <row r="107" spans="1:17" hidden="1">
      <c r="A107" s="81">
        <v>19</v>
      </c>
      <c r="B107" s="82"/>
      <c r="C107" s="83"/>
      <c r="D107" s="109"/>
      <c r="E107" s="127"/>
      <c r="F107" s="85"/>
      <c r="G107" s="85"/>
      <c r="H107" s="85"/>
      <c r="I107" s="85"/>
      <c r="J107" s="85"/>
      <c r="K107" s="85"/>
      <c r="L107" s="85"/>
      <c r="M107" s="85"/>
      <c r="N107" s="85"/>
      <c r="O107" s="86"/>
      <c r="P107" s="128">
        <f>SUM(rpt.end[[#This Row],[(5.1) เงินฝาก]:[(5.11) กิจการเงินร่วมลงทุน]])</f>
        <v>0</v>
      </c>
      <c r="Q107" s="72"/>
    </row>
    <row r="108" spans="1:17" hidden="1">
      <c r="A108" s="81">
        <v>20</v>
      </c>
      <c r="B108" s="82"/>
      <c r="C108" s="83"/>
      <c r="D108" s="109"/>
      <c r="E108" s="127"/>
      <c r="F108" s="85"/>
      <c r="G108" s="85"/>
      <c r="H108" s="85"/>
      <c r="I108" s="85"/>
      <c r="J108" s="85"/>
      <c r="K108" s="85"/>
      <c r="L108" s="85"/>
      <c r="M108" s="85"/>
      <c r="N108" s="85"/>
      <c r="O108" s="86"/>
      <c r="P108" s="128">
        <f>SUM(rpt.end[[#This Row],[(5.1) เงินฝาก]:[(5.11) กิจการเงินร่วมลงทุน]])</f>
        <v>0</v>
      </c>
      <c r="Q108" s="72"/>
    </row>
    <row r="109" spans="1:17" hidden="1">
      <c r="A109" s="81">
        <v>21</v>
      </c>
      <c r="B109" s="82"/>
      <c r="C109" s="83"/>
      <c r="D109" s="109"/>
      <c r="E109" s="127"/>
      <c r="F109" s="85"/>
      <c r="G109" s="85"/>
      <c r="H109" s="85"/>
      <c r="I109" s="85"/>
      <c r="J109" s="85"/>
      <c r="K109" s="85"/>
      <c r="L109" s="85"/>
      <c r="M109" s="85"/>
      <c r="N109" s="85"/>
      <c r="O109" s="86"/>
      <c r="P109" s="128">
        <f>SUM(rpt.end[[#This Row],[(5.1) เงินฝาก]:[(5.11) กิจการเงินร่วมลงทุน]])</f>
        <v>0</v>
      </c>
      <c r="Q109" s="72"/>
    </row>
    <row r="110" spans="1:17" hidden="1">
      <c r="A110" s="81">
        <v>22</v>
      </c>
      <c r="B110" s="82"/>
      <c r="C110" s="83"/>
      <c r="D110" s="109"/>
      <c r="E110" s="127"/>
      <c r="F110" s="85"/>
      <c r="G110" s="85"/>
      <c r="H110" s="85"/>
      <c r="I110" s="85"/>
      <c r="J110" s="85"/>
      <c r="K110" s="85"/>
      <c r="L110" s="85"/>
      <c r="M110" s="85"/>
      <c r="N110" s="85"/>
      <c r="O110" s="86"/>
      <c r="P110" s="128">
        <f>SUM(rpt.end[[#This Row],[(5.1) เงินฝาก]:[(5.11) กิจการเงินร่วมลงทุน]])</f>
        <v>0</v>
      </c>
      <c r="Q110" s="72"/>
    </row>
    <row r="111" spans="1:17" hidden="1">
      <c r="A111" s="81">
        <v>23</v>
      </c>
      <c r="B111" s="82"/>
      <c r="C111" s="83"/>
      <c r="D111" s="109"/>
      <c r="E111" s="127"/>
      <c r="F111" s="85"/>
      <c r="G111" s="85"/>
      <c r="H111" s="85"/>
      <c r="I111" s="85"/>
      <c r="J111" s="85"/>
      <c r="K111" s="85"/>
      <c r="L111" s="85"/>
      <c r="M111" s="85"/>
      <c r="N111" s="85"/>
      <c r="O111" s="86"/>
      <c r="P111" s="128">
        <f>SUM(rpt.end[[#This Row],[(5.1) เงินฝาก]:[(5.11) กิจการเงินร่วมลงทุน]])</f>
        <v>0</v>
      </c>
      <c r="Q111" s="72"/>
    </row>
    <row r="112" spans="1:17" hidden="1">
      <c r="A112" s="81">
        <v>24</v>
      </c>
      <c r="B112" s="82"/>
      <c r="C112" s="83"/>
      <c r="D112" s="109"/>
      <c r="E112" s="127"/>
      <c r="F112" s="85"/>
      <c r="G112" s="85"/>
      <c r="H112" s="85"/>
      <c r="I112" s="85"/>
      <c r="J112" s="85"/>
      <c r="K112" s="85"/>
      <c r="L112" s="85"/>
      <c r="M112" s="85"/>
      <c r="N112" s="85"/>
      <c r="O112" s="86"/>
      <c r="P112" s="128">
        <f>SUM(rpt.end[[#This Row],[(5.1) เงินฝาก]:[(5.11) กิจการเงินร่วมลงทุน]])</f>
        <v>0</v>
      </c>
      <c r="Q112" s="72"/>
    </row>
    <row r="113" spans="1:17" hidden="1">
      <c r="A113" s="81">
        <v>25</v>
      </c>
      <c r="B113" s="82"/>
      <c r="C113" s="83"/>
      <c r="D113" s="109"/>
      <c r="E113" s="127"/>
      <c r="F113" s="85"/>
      <c r="G113" s="85"/>
      <c r="H113" s="85"/>
      <c r="I113" s="85"/>
      <c r="J113" s="85"/>
      <c r="K113" s="85"/>
      <c r="L113" s="85"/>
      <c r="M113" s="85"/>
      <c r="N113" s="85"/>
      <c r="O113" s="86"/>
      <c r="P113" s="128">
        <f>SUM(rpt.end[[#This Row],[(5.1) เงินฝาก]:[(5.11) กิจการเงินร่วมลงทุน]])</f>
        <v>0</v>
      </c>
      <c r="Q113" s="72"/>
    </row>
    <row r="114" spans="1:17" hidden="1">
      <c r="A114" s="81">
        <v>26</v>
      </c>
      <c r="B114" s="82"/>
      <c r="C114" s="83"/>
      <c r="D114" s="109"/>
      <c r="E114" s="127"/>
      <c r="F114" s="85"/>
      <c r="G114" s="85"/>
      <c r="H114" s="85"/>
      <c r="I114" s="85"/>
      <c r="J114" s="85"/>
      <c r="K114" s="85"/>
      <c r="L114" s="85"/>
      <c r="M114" s="85"/>
      <c r="N114" s="85"/>
      <c r="O114" s="86"/>
      <c r="P114" s="128">
        <f>SUM(rpt.end[[#This Row],[(5.1) เงินฝาก]:[(5.11) กิจการเงินร่วมลงทุน]])</f>
        <v>0</v>
      </c>
      <c r="Q114" s="72"/>
    </row>
    <row r="115" spans="1:17" hidden="1">
      <c r="A115" s="81">
        <v>27</v>
      </c>
      <c r="B115" s="82"/>
      <c r="C115" s="83"/>
      <c r="D115" s="109"/>
      <c r="E115" s="127"/>
      <c r="F115" s="85"/>
      <c r="G115" s="85"/>
      <c r="H115" s="85"/>
      <c r="I115" s="85"/>
      <c r="J115" s="85"/>
      <c r="K115" s="85"/>
      <c r="L115" s="85"/>
      <c r="M115" s="85"/>
      <c r="N115" s="85"/>
      <c r="O115" s="86"/>
      <c r="P115" s="128">
        <f>SUM(rpt.end[[#This Row],[(5.1) เงินฝาก]:[(5.11) กิจการเงินร่วมลงทุน]])</f>
        <v>0</v>
      </c>
      <c r="Q115" s="72"/>
    </row>
    <row r="116" spans="1:17" hidden="1">
      <c r="A116" s="81">
        <v>28</v>
      </c>
      <c r="B116" s="82"/>
      <c r="C116" s="83"/>
      <c r="D116" s="109"/>
      <c r="E116" s="127"/>
      <c r="F116" s="85"/>
      <c r="G116" s="85"/>
      <c r="H116" s="85"/>
      <c r="I116" s="85"/>
      <c r="J116" s="85"/>
      <c r="K116" s="85"/>
      <c r="L116" s="85"/>
      <c r="M116" s="85"/>
      <c r="N116" s="85"/>
      <c r="O116" s="86"/>
      <c r="P116" s="128">
        <f>SUM(rpt.end[[#This Row],[(5.1) เงินฝาก]:[(5.11) กิจการเงินร่วมลงทุน]])</f>
        <v>0</v>
      </c>
      <c r="Q116" s="72"/>
    </row>
    <row r="117" spans="1:17" hidden="1">
      <c r="A117" s="81">
        <v>29</v>
      </c>
      <c r="B117" s="82"/>
      <c r="C117" s="83"/>
      <c r="D117" s="109"/>
      <c r="E117" s="127"/>
      <c r="F117" s="85"/>
      <c r="G117" s="85"/>
      <c r="H117" s="85"/>
      <c r="I117" s="85"/>
      <c r="J117" s="85"/>
      <c r="K117" s="85"/>
      <c r="L117" s="85"/>
      <c r="M117" s="85"/>
      <c r="N117" s="85"/>
      <c r="O117" s="86"/>
      <c r="P117" s="128">
        <f>SUM(rpt.end[[#This Row],[(5.1) เงินฝาก]:[(5.11) กิจการเงินร่วมลงทุน]])</f>
        <v>0</v>
      </c>
    </row>
    <row r="118" spans="1:17">
      <c r="A118" s="88">
        <v>30</v>
      </c>
      <c r="B118" s="89"/>
      <c r="C118" s="90"/>
      <c r="D118" s="129"/>
      <c r="E118" s="130"/>
      <c r="F118" s="92"/>
      <c r="G118" s="92"/>
      <c r="H118" s="92"/>
      <c r="I118" s="92"/>
      <c r="J118" s="92"/>
      <c r="K118" s="92"/>
      <c r="L118" s="92"/>
      <c r="M118" s="92"/>
      <c r="N118" s="92"/>
      <c r="O118" s="93"/>
      <c r="P118" s="131">
        <f>SUM(rpt.end[[#This Row],[(5.1) เงินฝาก]:[(5.11) กิจการเงินร่วมลงทุน]])</f>
        <v>0</v>
      </c>
    </row>
    <row r="119" spans="1:17" ht="21" thickBot="1">
      <c r="A119" s="95"/>
      <c r="B119" s="96" t="s">
        <v>167</v>
      </c>
      <c r="C119" s="96"/>
      <c r="D119" s="132"/>
      <c r="E119" s="133">
        <f>SUBTOTAL(109,rpt.end[(5.1) เงินฝาก])</f>
        <v>0</v>
      </c>
      <c r="F119" s="98">
        <f>SUBTOTAL(109,rpt.end[(5.2) ตราสารหนี้])</f>
        <v>0</v>
      </c>
      <c r="G119" s="98">
        <f>SUBTOTAL(109,rpt.end[(5.3) ตราสารกึ่งหนี้กึ่งทุน])</f>
        <v>0</v>
      </c>
      <c r="H119" s="98">
        <f>SUBTOTAL(109,rpt.end[(5.4) ตราสารทุน])</f>
        <v>0</v>
      </c>
      <c r="I119" s="98">
        <f>SUBTOTAL(109,rpt.end[(5.5) หน่วยลงทุน])</f>
        <v>0</v>
      </c>
      <c r="J119" s="98">
        <f>SUBTOTAL(109,rpt.end[(5.6) อนุพันธ์])</f>
        <v>0</v>
      </c>
      <c r="K119" s="98">
        <f>SUBTOTAL(109,rpt.end[(5.7) ตราสารหนี้ที่มีอนุพันธ์แฝง])</f>
        <v>0</v>
      </c>
      <c r="L119" s="98">
        <f>SUBTOTAL(109,rpt.end[(5.8) เงินให้กู้ยืม ให้เช่าซื้อรถ 
รับอาวัลตั๋วเงิน และออกหนังสือค้ำประกัน])</f>
        <v>0</v>
      </c>
      <c r="M119" s="98">
        <f>SUBTOTAL(109,rpt.end[(5.9) หลักทรัพย์ยืมและให้ยืม])</f>
        <v>0</v>
      </c>
      <c r="N119" s="98">
        <f>SUBTOTAL(109,rpt.end[(5.10) หลักทรัพย์ซื้อหรือขายคืน])</f>
        <v>0</v>
      </c>
      <c r="O119" s="99">
        <f>SUBTOTAL(109,rpt.end[(5.11) กิจการเงินร่วมลงทุน])</f>
        <v>0</v>
      </c>
      <c r="P119" s="100">
        <f>SUBTOTAL(109,rpt.end[รวม])</f>
        <v>0</v>
      </c>
    </row>
    <row r="120" spans="1:17">
      <c r="E120" s="121"/>
    </row>
    <row r="121" spans="1:17">
      <c r="E121" s="121"/>
    </row>
    <row r="122" spans="1:17">
      <c r="A122" s="49" t="s">
        <v>247</v>
      </c>
      <c r="B122" s="49" t="s">
        <v>199</v>
      </c>
    </row>
    <row r="123" spans="1:17">
      <c r="B123" s="49" t="s">
        <v>176</v>
      </c>
    </row>
    <row r="124" spans="1:17">
      <c r="B124" s="49" t="s">
        <v>177</v>
      </c>
    </row>
    <row r="125" spans="1:17">
      <c r="B125" s="49" t="s">
        <v>178</v>
      </c>
    </row>
    <row r="126" spans="1:17">
      <c r="B126" s="49" t="s">
        <v>179</v>
      </c>
    </row>
    <row r="127" spans="1:17">
      <c r="B127" s="49" t="s">
        <v>200</v>
      </c>
    </row>
    <row r="128" spans="1:17">
      <c r="B128" s="49" t="s">
        <v>201</v>
      </c>
      <c r="C128" s="122"/>
    </row>
    <row r="129" spans="1:3">
      <c r="B129" s="49" t="s">
        <v>202</v>
      </c>
      <c r="C129" s="122"/>
    </row>
    <row r="130" spans="1:3">
      <c r="B130" s="49" t="s">
        <v>203</v>
      </c>
      <c r="C130" s="122"/>
    </row>
    <row r="131" spans="1:3">
      <c r="B131" s="49" t="s">
        <v>204</v>
      </c>
      <c r="C131" s="122"/>
    </row>
    <row r="132" spans="1:3">
      <c r="B132" s="49" t="s">
        <v>205</v>
      </c>
      <c r="C132" s="122"/>
    </row>
    <row r="133" spans="1:3">
      <c r="B133" s="48" t="s">
        <v>206</v>
      </c>
    </row>
    <row r="134" spans="1:3">
      <c r="B134" s="48" t="s">
        <v>207</v>
      </c>
    </row>
    <row r="136" spans="1:3">
      <c r="A136" s="26"/>
    </row>
    <row r="138" spans="1:3">
      <c r="A138" s="123"/>
    </row>
    <row r="139" spans="1:3">
      <c r="A139" s="143"/>
    </row>
    <row r="140" spans="1:3">
      <c r="A140" s="26"/>
    </row>
  </sheetData>
  <conditionalFormatting sqref="E8">
    <cfRule type="dataBar" priority="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{A3D2210C-BFCA-40E1-8A93-ECC288B65249}</x14:id>
        </ext>
      </extLst>
    </cfRule>
  </conditionalFormatting>
  <conditionalFormatting sqref="E8:P8">
    <cfRule type="cellIs" dxfId="1" priority="2" operator="greaterThan">
      <formula>10</formula>
    </cfRule>
    <cfRule type="dataBar" priority="5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{4AC662DB-D88B-4F03-A0EF-BC3CB6F12830}</x14:id>
        </ext>
      </extLst>
    </cfRule>
  </conditionalFormatting>
  <conditionalFormatting sqref="E9:P9">
    <cfRule type="cellIs" dxfId="0" priority="1" operator="greaterThan">
      <formula>25</formula>
    </cfRule>
    <cfRule type="dataBar" priority="4">
      <dataBar>
        <cfvo type="num" val="0"/>
        <cfvo type="num" val="100"/>
        <color rgb="FF008AEF"/>
      </dataBar>
      <extLst>
        <ext xmlns:x14="http://schemas.microsoft.com/office/spreadsheetml/2009/9/main" uri="{B025F937-C7B1-47D3-B67F-A62EFF666E3E}">
          <x14:id>{ED3B1026-9452-49AC-BC60-5D60986A8203}</x14:id>
        </ext>
      </extLst>
    </cfRule>
  </conditionalFormatting>
  <pageMargins left="0.27" right="0.26" top="0.45" bottom="0.81" header="0.3" footer="0.3"/>
  <pageSetup paperSize="9" scale="47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D2210C-BFCA-40E1-8A93-ECC288B6524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4AC662DB-D88B-4F03-A0EF-BC3CB6F1283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E8:P8</xm:sqref>
        </x14:conditionalFormatting>
        <x14:conditionalFormatting xmlns:xm="http://schemas.microsoft.com/office/excel/2006/main">
          <x14:cfRule type="dataBar" id="{ED3B1026-9452-49AC-BC60-5D60986A8203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E9:P9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Sheet1</vt:lpstr>
      <vt:lpstr>เอกสารแนบ 1</vt:lpstr>
      <vt:lpstr>เอกสารแนบ 2</vt:lpstr>
      <vt:lpstr>เอกสารแนบ 3</vt:lpstr>
      <vt:lpstr>เอกสารแนบ 4</vt:lpstr>
      <vt:lpstr>เอกสารแนบ 5</vt:lpstr>
      <vt:lpstr>เอกสารแนบ 6</vt:lpstr>
      <vt:lpstr>เอกสารแนบ 7</vt:lpstr>
      <vt:lpstr>เอกสารแนบ 8</vt:lpstr>
      <vt:lpstr>เอกสารแนบ 9</vt:lpstr>
      <vt:lpstr>'เอกสารแนบ 2'!Print_Area</vt:lpstr>
      <vt:lpstr>'เอกสารแนบ 5'!Print_Area</vt:lpstr>
      <vt:lpstr>'เอกสารแนบ 9'!Print_Area</vt:lpstr>
      <vt:lpstr>'เอกสารแนบ 1'!Print_Titles</vt:lpstr>
      <vt:lpstr>'เอกสารแนบ 6'!Print_Titles</vt:lpstr>
      <vt:lpstr>'เอกสารแนบ 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Khattiyapong Rungboonkong / ขัตติยพงศ์ รุ่งบุญคง</dc:creator>
  <cp:keywords/>
  <dc:description/>
  <cp:lastModifiedBy>Natthika Kittisoponpan / ณัฏฐิกา กิตติโสภณพันธุ์</cp:lastModifiedBy>
  <cp:revision/>
  <cp:lastPrinted>2025-07-25T09:23:04Z</cp:lastPrinted>
  <dcterms:created xsi:type="dcterms:W3CDTF">2020-04-15T06:24:44Z</dcterms:created>
  <dcterms:modified xsi:type="dcterms:W3CDTF">2025-07-29T03:33:50Z</dcterms:modified>
  <cp:category/>
  <cp:contentStatus/>
</cp:coreProperties>
</file>