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icth-my.sharepoint.com/personal/natthikak_oic_or_th2/Documents/งานลงทุน/Group-Wide/5 Hearing หลักการ GWS/สำหรับบันทึก hearing ประกาศ นทบ รายงานลงทุน/4. แจ้งเวียนประกาศ/รายงานลงทุน/"/>
    </mc:Choice>
  </mc:AlternateContent>
  <xr:revisionPtr revIDLastSave="13" documentId="13_ncr:1_{0D25DF04-117C-4B87-AD48-3F605D2B86D1}" xr6:coauthVersionLast="47" xr6:coauthVersionMax="47" xr10:uidLastSave="{F1887A5E-E17C-48CF-AEB7-3B10A4A3AE98}"/>
  <bookViews>
    <workbookView xWindow="35775" yWindow="6870" windowWidth="16800" windowHeight="9675" firstSheet="5" activeTab="8" xr2:uid="{00000000-000D-0000-FFFF-FFFF00000000}"/>
  </bookViews>
  <sheets>
    <sheet name="Sheet1" sheetId="1" state="hidden" r:id="rId1"/>
    <sheet name="เอกสารแนบ 1" sheetId="12" r:id="rId2"/>
    <sheet name="เอกสารแนบ 2" sheetId="13" r:id="rId3"/>
    <sheet name="เอกสารแนบ 3" sheetId="14" r:id="rId4"/>
    <sheet name="เอกสารแนบ 4" sheetId="17" r:id="rId5"/>
    <sheet name="เอกสารแนบ 5" sheetId="15" r:id="rId6"/>
    <sheet name="เอกสารแนบ 6" sheetId="16" r:id="rId7"/>
    <sheet name="เอกสารแนบ 7" sheetId="9" r:id="rId8"/>
    <sheet name="เอกสารแนบ 8" sheetId="10" r:id="rId9"/>
    <sheet name="เอกสารแนบ 9" sheetId="11" r:id="rId10"/>
    <sheet name="Sheet8" sheetId="8" state="hidden" r:id="rId11"/>
  </sheets>
  <definedNames>
    <definedName name="_xlnm._FilterDatabase" localSheetId="7" hidden="1">'เอกสารแนบ 7'!$A$47:$L$47</definedName>
    <definedName name="_xlnm.Print_Titles" localSheetId="9">'เอกสารแนบ 9'!$11:$11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6" l="1"/>
  <c r="D44" i="16"/>
  <c r="C44" i="16"/>
  <c r="B44" i="16"/>
  <c r="E41" i="16"/>
  <c r="E40" i="16" s="1"/>
  <c r="D41" i="16"/>
  <c r="D40" i="16" s="1"/>
  <c r="C41" i="16"/>
  <c r="C40" i="16" s="1"/>
  <c r="B41" i="16"/>
  <c r="B40" i="16" s="1"/>
  <c r="E36" i="16"/>
  <c r="D36" i="16"/>
  <c r="C36" i="16"/>
  <c r="B36" i="16"/>
  <c r="E33" i="16"/>
  <c r="E28" i="16" s="1"/>
  <c r="D33" i="16"/>
  <c r="D28" i="16" s="1"/>
  <c r="C33" i="16"/>
  <c r="C28" i="16" s="1"/>
  <c r="B33" i="16"/>
  <c r="B28" i="16" s="1"/>
  <c r="E30" i="16"/>
  <c r="D30" i="16"/>
  <c r="C30" i="16"/>
  <c r="B30" i="16"/>
  <c r="E20" i="16"/>
  <c r="D20" i="16"/>
  <c r="C20" i="16"/>
  <c r="B20" i="16"/>
  <c r="E16" i="16"/>
  <c r="D16" i="16"/>
  <c r="C16" i="16"/>
  <c r="B16" i="16"/>
  <c r="E13" i="16"/>
  <c r="D13" i="16"/>
  <c r="C13" i="16"/>
  <c r="B13" i="16"/>
  <c r="E10" i="16"/>
  <c r="E7" i="16" s="1"/>
  <c r="E6" i="16" s="1"/>
  <c r="E53" i="16" s="1"/>
  <c r="D10" i="16"/>
  <c r="D7" i="16" s="1"/>
  <c r="D6" i="16" s="1"/>
  <c r="D53" i="16" s="1"/>
  <c r="C10" i="16"/>
  <c r="C7" i="16" s="1"/>
  <c r="C6" i="16" s="1"/>
  <c r="C53" i="16" s="1"/>
  <c r="B10" i="16"/>
  <c r="B7" i="16" s="1"/>
  <c r="B6" i="16" s="1"/>
  <c r="B53" i="16" s="1"/>
  <c r="B7" i="14"/>
  <c r="C7" i="14"/>
  <c r="D7" i="14"/>
  <c r="E7" i="14"/>
  <c r="B12" i="14"/>
  <c r="C12" i="14"/>
  <c r="D12" i="14"/>
  <c r="E12" i="14"/>
  <c r="B13" i="14"/>
  <c r="B17" i="14" s="1"/>
  <c r="C13" i="14"/>
  <c r="C17" i="14" s="1"/>
  <c r="D13" i="14"/>
  <c r="D17" i="14" s="1"/>
  <c r="E13" i="14"/>
  <c r="E17" i="14" s="1"/>
  <c r="B56" i="12"/>
  <c r="C52" i="12"/>
  <c r="B52" i="12"/>
  <c r="D52" i="12" s="1"/>
  <c r="B51" i="12"/>
  <c r="D44" i="12"/>
  <c r="C44" i="12"/>
  <c r="B44" i="12"/>
  <c r="C36" i="12"/>
  <c r="C51" i="12" s="1"/>
  <c r="D51" i="12" s="1"/>
  <c r="B36" i="12"/>
  <c r="D31" i="12"/>
  <c r="C31" i="12"/>
  <c r="C29" i="12" s="1"/>
  <c r="B31" i="12"/>
  <c r="B29" i="12" s="1"/>
  <c r="D29" i="12" s="1"/>
  <c r="D17" i="12"/>
  <c r="C17" i="12"/>
  <c r="B17" i="12"/>
  <c r="C12" i="12"/>
  <c r="D12" i="12" s="1"/>
  <c r="B12" i="12"/>
  <c r="B9" i="12"/>
  <c r="I24" i="11"/>
  <c r="J24" i="11" s="1"/>
  <c r="I23" i="11"/>
  <c r="J23" i="11" s="1"/>
  <c r="I22" i="11"/>
  <c r="I25" i="11" s="1"/>
  <c r="J25" i="11" s="1"/>
  <c r="O115" i="10"/>
  <c r="N115" i="10"/>
  <c r="M115" i="10"/>
  <c r="M8" i="10" s="1"/>
  <c r="L115" i="10"/>
  <c r="L8" i="10" s="1"/>
  <c r="K115" i="10"/>
  <c r="K8" i="10" s="1"/>
  <c r="J115" i="10"/>
  <c r="J9" i="10" s="1"/>
  <c r="I115" i="10"/>
  <c r="I9" i="10" s="1"/>
  <c r="H115" i="10"/>
  <c r="H8" i="10" s="1"/>
  <c r="G115" i="10"/>
  <c r="G9" i="10" s="1"/>
  <c r="F115" i="10"/>
  <c r="F8" i="10" s="1"/>
  <c r="E115" i="10"/>
  <c r="E9" i="10" s="1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O78" i="10"/>
  <c r="N78" i="10"/>
  <c r="M78" i="10"/>
  <c r="L78" i="10"/>
  <c r="K78" i="10"/>
  <c r="J78" i="10"/>
  <c r="I78" i="10"/>
  <c r="H78" i="10"/>
  <c r="G78" i="10"/>
  <c r="F78" i="10"/>
  <c r="E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O43" i="10"/>
  <c r="N43" i="10"/>
  <c r="M43" i="10"/>
  <c r="L43" i="10"/>
  <c r="K43" i="10"/>
  <c r="J43" i="10"/>
  <c r="I43" i="10"/>
  <c r="H43" i="10"/>
  <c r="G43" i="10"/>
  <c r="F43" i="10"/>
  <c r="E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O9" i="10"/>
  <c r="N9" i="10"/>
  <c r="M9" i="10"/>
  <c r="L9" i="10"/>
  <c r="K9" i="10"/>
  <c r="O8" i="10"/>
  <c r="N8" i="10"/>
  <c r="K53" i="9"/>
  <c r="J53" i="9"/>
  <c r="I53" i="9"/>
  <c r="H53" i="9"/>
  <c r="G53" i="9"/>
  <c r="P43" i="9"/>
  <c r="P9" i="9" s="1"/>
  <c r="O43" i="9"/>
  <c r="O9" i="9" s="1"/>
  <c r="N43" i="9"/>
  <c r="N9" i="9" s="1"/>
  <c r="M43" i="9"/>
  <c r="M9" i="9" s="1"/>
  <c r="L43" i="9"/>
  <c r="L9" i="9" s="1"/>
  <c r="K43" i="9"/>
  <c r="J43" i="9"/>
  <c r="I43" i="9"/>
  <c r="H43" i="9"/>
  <c r="G43" i="9"/>
  <c r="F43" i="9"/>
  <c r="F9" i="9" s="1"/>
  <c r="E43" i="9"/>
  <c r="O8" i="9" s="1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K9" i="9"/>
  <c r="J9" i="9"/>
  <c r="I9" i="9"/>
  <c r="H9" i="9"/>
  <c r="G9" i="9"/>
  <c r="E9" i="9"/>
  <c r="Q8" i="9"/>
  <c r="P8" i="9"/>
  <c r="F8" i="9"/>
  <c r="E8" i="9"/>
  <c r="C9" i="12" l="1"/>
  <c r="D9" i="12" s="1"/>
  <c r="B5" i="12" s="1"/>
  <c r="D36" i="12"/>
  <c r="P115" i="10"/>
  <c r="P43" i="10"/>
  <c r="P78" i="10"/>
  <c r="G8" i="9"/>
  <c r="H8" i="9"/>
  <c r="I8" i="9"/>
  <c r="J8" i="9"/>
  <c r="K8" i="9"/>
  <c r="L8" i="9"/>
  <c r="L53" i="9"/>
  <c r="M8" i="9"/>
  <c r="N8" i="9"/>
  <c r="P9" i="10"/>
  <c r="P8" i="10"/>
  <c r="E8" i="10"/>
  <c r="F9" i="10"/>
  <c r="G8" i="10"/>
  <c r="H9" i="10"/>
  <c r="I8" i="10"/>
  <c r="J8" i="10"/>
  <c r="Q43" i="9"/>
  <c r="Q9" i="9" s="1"/>
  <c r="F51" i="12" l="1"/>
  <c r="F18" i="12"/>
  <c r="F35" i="12"/>
  <c r="F17" i="12"/>
  <c r="F11" i="12"/>
  <c r="F43" i="12"/>
  <c r="F34" i="12"/>
  <c r="F28" i="12"/>
  <c r="F10" i="12"/>
  <c r="F29" i="12"/>
  <c r="F19" i="12"/>
  <c r="F42" i="12"/>
  <c r="F33" i="12"/>
  <c r="F27" i="12"/>
  <c r="F9" i="12"/>
  <c r="F15" i="12"/>
  <c r="F46" i="12"/>
  <c r="F45" i="12"/>
  <c r="F36" i="12"/>
  <c r="F30" i="12"/>
  <c r="F21" i="12"/>
  <c r="F12" i="12"/>
  <c r="F44" i="12"/>
  <c r="F20" i="12"/>
  <c r="F50" i="12"/>
  <c r="F41" i="12"/>
  <c r="F32" i="12"/>
  <c r="F26" i="12"/>
  <c r="F49" i="12"/>
  <c r="F40" i="12"/>
  <c r="F31" i="12"/>
  <c r="F25" i="12"/>
  <c r="F16" i="12"/>
  <c r="F24" i="12"/>
  <c r="F47" i="12"/>
  <c r="F38" i="12"/>
  <c r="F23" i="12"/>
  <c r="F14" i="12"/>
  <c r="F52" i="12"/>
  <c r="F37" i="12"/>
  <c r="F22" i="12"/>
  <c r="F13" i="12"/>
  <c r="F48" i="12"/>
  <c r="F39" i="12"/>
  <c r="E43" i="1"/>
  <c r="D43" i="1"/>
  <c r="F43" i="1" l="1"/>
  <c r="E37" i="1" l="1"/>
  <c r="D37" i="1"/>
  <c r="E46" i="1"/>
  <c r="D46" i="1"/>
  <c r="E45" i="1"/>
  <c r="D45" i="1"/>
  <c r="F44" i="1"/>
  <c r="F42" i="1"/>
  <c r="F41" i="1"/>
  <c r="E40" i="1"/>
  <c r="D40" i="1"/>
  <c r="E39" i="1"/>
  <c r="D39" i="1"/>
  <c r="F36" i="1"/>
  <c r="F34" i="1"/>
  <c r="F33" i="1"/>
  <c r="F32" i="1"/>
  <c r="F30" i="1"/>
  <c r="F29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37" i="1" l="1"/>
  <c r="F39" i="1"/>
  <c r="F40" i="1"/>
  <c r="F45" i="1"/>
  <c r="F46" i="1"/>
</calcChain>
</file>

<file path=xl/sharedStrings.xml><?xml version="1.0" encoding="utf-8"?>
<sst xmlns="http://schemas.openxmlformats.org/spreadsheetml/2006/main" count="573" uniqueCount="424">
  <si>
    <t>เอกสารแนบ 1</t>
  </si>
  <si>
    <t>รายงานการคำนวณสัดส่วนการลงทุนตามประเภทสินทรัพย์</t>
  </si>
  <si>
    <t>บริษัทประกันวินาศภัย</t>
  </si>
  <si>
    <t>ปี :</t>
  </si>
  <si>
    <t>งวดรายงาน :</t>
  </si>
  <si>
    <t>บริษัทประกันภัย :</t>
  </si>
  <si>
    <t/>
  </si>
  <si>
    <t>สินทรัพย์ลงทุน</t>
  </si>
  <si>
    <t>บาท</t>
  </si>
  <si>
    <t>หน่วย : บาท</t>
  </si>
  <si>
    <t>ประเภทการลงทุน
(1)</t>
  </si>
  <si>
    <t>ราคาประเมิน</t>
  </si>
  <si>
    <t>หมายเหตุ
(7)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</si>
  <si>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</si>
  <si>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</si>
  <si>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</si>
  <si>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</si>
  <si>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% ต่อสินทรัพย์ลงทุน
(6)</t>
  </si>
  <si>
    <t>1.การลงทุนในประเทศ</t>
  </si>
  <si>
    <t>1.1 เงินฝากสถาบันการเงินและธนาคารที่มีกฎหมายเฉพาะจัดตั้ง</t>
  </si>
  <si>
    <t>ไม่จำกัด</t>
  </si>
  <si>
    <t>1.2 ตราสารหนี้ภาครัฐไทย</t>
  </si>
  <si>
    <t>1.3 ตราสารหนี้ภาคเอกชนไทย (ไม่นับรวมข้อ 1.4)</t>
  </si>
  <si>
    <t>60</t>
  </si>
  <si>
    <t>1.4 ตราสารหนี้ที่มีลักษณะของสัญญาซื้อขายล่วงหน้าแฝงประเภทไม่คุ้มครองเงินต้น</t>
  </si>
  <si>
    <t>1.5 ตราสารทุน (เพื่อการลงทุน)</t>
  </si>
  <si>
    <t xml:space="preserve">     1.5.1 จดทะเบียนซื้อขายในตลาดหลักทรัพย์</t>
  </si>
  <si>
    <t xml:space="preserve">     1.5.2 ไม่จดทะเบียนซื้อขายในตลาดหลักทรัพย์</t>
  </si>
  <si>
    <t>1.6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</t>
  </si>
  <si>
    <t>1.7 สัญญาซื้อขายล่วงหน้า</t>
  </si>
  <si>
    <t>ไม่เกินมูลค่าความเสี่ยง</t>
  </si>
  <si>
    <t xml:space="preserve">1.8 การให้กู้ยืม และการให้เช่าซื้อรถ (ไม่นับรวมการให้กู้ยืมแก่พนักงานของบริษัท ตามข้อ 1.9) </t>
  </si>
  <si>
    <t>20</t>
  </si>
  <si>
    <t>1.9 การให้กู้ยืมแก่พนักงานของบริษัท</t>
  </si>
  <si>
    <t>5</t>
  </si>
  <si>
    <t xml:space="preserve">1.10 การออกหนังสือค้ำประกันเพื่อเป็นหลักประกันการปฏิบัติตามสัญญาของโครงการต่างๆ </t>
  </si>
  <si>
    <t>1.11 กิจการเงินร่วมลงทุน</t>
  </si>
  <si>
    <t>2. การลงทุนต่างประเทศ</t>
  </si>
  <si>
    <t>2..1 เงินฝากธนาคารต่างประเทศ</t>
  </si>
  <si>
    <t xml:space="preserve">2.2 ตราสารหนี้ต่างประเทศ </t>
  </si>
  <si>
    <t xml:space="preserve">      2.2.1 ตราสารหนี้ต่างประเทศ (ไม่นับรวมตราสารหนี้ ตามข้อ 2.2.2)</t>
  </si>
  <si>
    <t xml:space="preserve">      2.2.2 ตราสารหนี้ต่างประเทศที่มีลักษณะของสัญญาซื้อขายล่วงหน้าแฝงประเภทไม่คุ้มครองเงินต้น</t>
  </si>
  <si>
    <t>2.3 ตราสารทุนต่างประเทศ</t>
  </si>
  <si>
    <t xml:space="preserve">      2.3.1 จดทะเบียนซื้อขายในตลาดหลักทรัพย์</t>
  </si>
  <si>
    <t xml:space="preserve">      2.3.2 ไม่จดทะเบียนซื้อขายในตลาดหลักทรัพย์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</si>
  <si>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          หน่วยลงทุนของกองทุนรวมโครงสร้างพื้นฐาน ใบทรัสต์ของกองทรัสต์เพื่อการลงทุนในโครงสร้างพื้นฐาน                ที่จดทะเบียนจัดตั้งในต่างประเทศ</t>
  </si>
  <si>
    <t xml:space="preserve">2.5 หน่วยลงทุนของกองทุนรวมสินค้าโภคภัณฑ์ที่จดทะเบียนจัดตั้งในต่างประเทศ </t>
  </si>
  <si>
    <t>2.6 กิจการเงินร่วมลงทุน</t>
  </si>
  <si>
    <t xml:space="preserve">2.7 รวมการลงทุนต่างประเทศ (ผลรวม 2.1 ถึง 2.6) </t>
  </si>
  <si>
    <t>3. สินทรัพย์ลงทุนอื่น</t>
  </si>
  <si>
    <t>3.1 ตราสารหนี้ที่มีลักษณะของสัญญาซื้อขายล่วงหน้าแฝงประเภทไม่คุ้มครองเงินต้น</t>
  </si>
  <si>
    <t>3.2 ตราสารทุนที่ไม่ได้จดทะเบียนซื้อขายในตลาดหลักทรัพย์หรือไม่ได้อยู่ระหว่างการดำเนินการกระจายการถือหุ้นรายย่อยตามข้อบังคับตลาดหลักทรัพย์</t>
  </si>
  <si>
    <t>3.3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</si>
  <si>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3.4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</si>
  <si>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3.5 กิจการเงินร่วมลงทุนในและต่างประเทศ</t>
  </si>
  <si>
    <t xml:space="preserve">   รวมสินทรัพย์ลงทุนอื่น (ผลรวม 3.1 ถึง 3.5)</t>
  </si>
  <si>
    <t xml:space="preserve">4. รวมตราสารทุนในและต่างประเทศ </t>
  </si>
  <si>
    <t>5. รวมหน่วยลงทุนของกองทุนรวมอสังหาริมทรัพย์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ที่จดทะเบียนจัดตั้งในประเทศไทยและต่างประเทศ</t>
  </si>
  <si>
    <t>มูลค่าการลงทุนในสกุลเงินตราต่างประเทศ</t>
  </si>
  <si>
    <t>มูลค่าการป้องกันความเสี่ยงจากอัตราแลกเปลี่ยน</t>
  </si>
  <si>
    <t>ร้อยละของการป้องกันความเสี่ยงจากอัตราแลกเปลี่ยน</t>
  </si>
  <si>
    <t>การลงทุนที่กระแสเงินสดรับ-จ่ายสุทธิที่แน่นอน</t>
  </si>
  <si>
    <t xml:space="preserve">ชื่อผู้จัดทำ </t>
  </si>
  <si>
    <t xml:space="preserve">ตำแหน่ง </t>
  </si>
  <si>
    <t xml:space="preserve">โทร </t>
  </si>
  <si>
    <t xml:space="preserve">Email address </t>
  </si>
  <si>
    <t>หมายเหตุ</t>
  </si>
  <si>
    <t>๑.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  ตราสารกึ่งหนี้กึ่งทุนที่ออกโดยบริษัทจำกัด 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</si>
  <si>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๒. มูลค่าสินทรัพย์ให้ใช้ราคาประเมินตามหลักเกณฑ์ที่กำหนดไว้ในประกาศ คปภ. ว่าด้วยการประเมินสินทรัพย์และหนี้สิน</t>
  </si>
  <si>
    <t>3.  ธนาคารที่เป็นรัฐวิสาหกิจ เช่น ธนาคารกรุงไทย ให้ถือเป็นสถาบันการเงิน</t>
  </si>
  <si>
    <t>2.1 เงินฝากธนาคารต่างประเทศ</t>
  </si>
  <si>
    <t>2.7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</si>
  <si>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2.8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</si>
  <si>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 ธนาคารที่เป็นรัฐวิสาหกิจ เช่น ธนาคารกรุงไทย ให้ถือเป็นสถาบันการเงิน</t>
  </si>
  <si>
    <t xml:space="preserve">4. เงินฝากสถาบันการเงิน หมายความรวมถึง ใบรับฝากเงิน และบัตรเงินฝากด้วย </t>
  </si>
  <si>
    <t>6. ตราสารทุนให้นับรวมเฉพาะตราสารทุนเพื่อการลงทุน (จดทะเบียนซื้อขายในตลาด และไม่ได้จดทะเบียนซื้อขายในตลาด)  ทั้งในประเทศและต่างประเทศ  สำหรับตราสารทุนเพื่อการประกอบธุรกิจอื่น ไม่นับรวมในสัดส่วนนี้</t>
  </si>
  <si>
    <t>เอกสารแนบ 2</t>
  </si>
  <si>
    <t>รายงานการคำนวณสัดส่วนการลงทุนตามผู้ออกหลักทรัพย์และคู่สัญญา (20 อันดับแรก)</t>
  </si>
  <si>
    <t>สินทรัพย์ลงทุน ณ เดือน............................. เท่ากับ................................................        บาท</t>
  </si>
  <si>
    <t>หน่วย: บาท</t>
  </si>
  <si>
    <t>ชื่อผู้ออก/คู่สัญญา
(1)</t>
  </si>
  <si>
    <t>รหัสอ้างอิง
ชื่อผู้ออก/คู่สัญญา
(2)</t>
  </si>
  <si>
    <t>ประเทศ
(3)</t>
  </si>
  <si>
    <t>ประเภทสินทรัพย์ลงทุน
(4)</t>
  </si>
  <si>
    <t>อันดับความน่าเชื่อถือ
(5)</t>
  </si>
  <si>
    <t>มูลค่า
(6)</t>
  </si>
  <si>
    <t>สัดส่วนต่อสินทรัพย์ลงทุน (%)
(7)</t>
  </si>
  <si>
    <t>หมายเหตุ
(8)</t>
  </si>
  <si>
    <t>รหัสอ้างอิง
ชื่อผู้ออก/คู่สัญญา</t>
  </si>
  <si>
    <t>ประเภทสินทรัพย์ลงทุน</t>
  </si>
  <si>
    <t>ชื่อผู้ออก/คู่สัญญา</t>
  </si>
  <si>
    <t>A</t>
  </si>
  <si>
    <t>รัฐบาลไทย ธนาคารแห่งประเทศไทย กระทรวงการคลัง กองทุนเพื่อการฟื้นฟูและพัฒนาระบบสถาบันการเงิน ธนาคารออมสิน</t>
  </si>
  <si>
    <t>B</t>
  </si>
  <si>
    <t>สถาบันการเงินไทย</t>
  </si>
  <si>
    <t>C1</t>
  </si>
  <si>
    <t>องค์การหรือรัฐวิสาหกิจที่มีกฎหมายเฉพาะจัดตั้งขึ้น</t>
  </si>
  <si>
    <t>C2</t>
  </si>
  <si>
    <t xml:space="preserve">บริษัทจำกัดภายใต้โครงการแปลงสินทรัพย์เป็นหลักทรัพย์ที่นำรายได้ทั้งจำนวนไปใช้ในโครงการของราชการ </t>
  </si>
  <si>
    <t>C3</t>
  </si>
  <si>
    <t xml:space="preserve">บริษัทจำกัดที่จดทะเบียนในตลาดหลักทรัพย์ในและต่างประเทศ หรือ บริษัทจำกัดที่อยู่ระหว่างการดำเนินการกระจายการถือหุ้นรายย่อยตามข้อบังคับตลาดหลักทรัพย์แห่งประเทศไทย </t>
  </si>
  <si>
    <t>C4</t>
  </si>
  <si>
    <t xml:space="preserve">บริษัทจำกัดที่ได้รับการจัดอันดับความน่าเชื่อถือไม่ต่ำกว่า Investment grade </t>
  </si>
  <si>
    <t>C5</t>
  </si>
  <si>
    <t xml:space="preserve">บริษัทจำกัดที่ออกตราสารหนี้ที่ได้รับการจัดอันดับความน่าเชื่อถือไม่ต่ำกว่า Investment grade  </t>
  </si>
  <si>
    <t>D</t>
  </si>
  <si>
    <t xml:space="preserve">องค์กรระหว่างประเทศ </t>
  </si>
  <si>
    <t>E</t>
  </si>
  <si>
    <t xml:space="preserve">อื่น ๆ (นอกเหนือจากที่ระบุข้างต้น) </t>
  </si>
  <si>
    <t>ตราสารหนี้ภาคเอกชน</t>
  </si>
  <si>
    <t>พันธบัตรรัฐบาล</t>
  </si>
  <si>
    <t>ตราสารหนี้รัฐวิสาหกิจที่ไม่มีกระทรวงการคลังค้ำประกัน</t>
  </si>
  <si>
    <t>ตราสารหนี้รัฐวิสาหกิจที่มีกระทรวงการคลังค้ำประกัน</t>
  </si>
  <si>
    <t>ตราสารหนี้ที่มีลักษณะของสัญญาซื้อขายล่วงหน้าแฝงคุ้มครองเงินต้นไม่คุ้มครองเงินต้น</t>
  </si>
  <si>
    <t>ตราสารทุน</t>
  </si>
  <si>
    <t>สิทธิเรียกร้องที่เกิดจากการทำสัญญาซื้อขายล่วงหน้าส่วนที่เกินกว่ามูลค่าหลักประกันที่ได้รับจากคู่สัญญา</t>
  </si>
  <si>
    <t>เงินให้กู้ยืม เงินให้เช่าซื้อรถ การรับอาวัล/ค้ำประกัน</t>
  </si>
  <si>
    <t>กิจการเงินร่วมลงทุน</t>
  </si>
  <si>
    <t>หน่วยลงทุนของกองทุนรวมอสังหาริมทรัพย์</t>
  </si>
  <si>
    <t>ใบทรัสต์ของกองทรัสต์เพื่อการลงทุนในอสังหาริมทรัพย์</t>
  </si>
  <si>
    <t>หน่วยลงทุนของกองทุนรวมโครงสร้างพื้นฐาน</t>
  </si>
  <si>
    <t>ใบทรัสต์ของกองทรัสต์เพื่อการลงทุนในโครงสร้างพื้นฐาน</t>
  </si>
  <si>
    <t>รวมทุกประเภทสินทรัพย์ลงทุน (Counter party)</t>
  </si>
  <si>
    <t xml:space="preserve">๓. กรณีนิติบุคคลรายใดรายหนึ่ง สามารถจัดในประเภทผู้ออก/คู่สัญญาในกลุ่ม C ได้มากกว่า 1 ประเภท ให้เลือกกลุ่มใดหนึ่งกลุ่มหนึ่ง เช่น ปตท. สามารถจัดอยู่ในกลุ่ม  C3 และ C4  ให้จัดอยู่ในกลุ่มใดกลุ่มหนึ่ง ( C3 หรือ C4 ) </t>
  </si>
  <si>
    <t>งวดปัจจุบัน</t>
  </si>
  <si>
    <t>งวดก่อน</t>
  </si>
  <si>
    <t>3) เงินให้กู้แก่บุคคลทั่วไประหว่างงวด</t>
  </si>
  <si>
    <t xml:space="preserve">    3.1 บ้านและที่ดินจัดสรร</t>
  </si>
  <si>
    <t xml:space="preserve">    3.2 คอนโดมิเนียมอยู่อาศัย</t>
  </si>
  <si>
    <t xml:space="preserve">    3.3 อาคารพาณิชย์</t>
  </si>
  <si>
    <t>หมายเหตุ
(7)</t>
  </si>
  <si>
    <t>หมายเหตุ
(6)</t>
  </si>
  <si>
    <t>1.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</si>
  <si>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หน่วยลงทุนของกองทุนรวม</t>
  </si>
  <si>
    <t>7. การตั้งชื่อ file: รหัสบริษัท_PL_เดือนปี เช่น  1001_PL_0963</t>
  </si>
  <si>
    <t>9. มูลค่าการป้องกันความเสี่ยงจากอัตราแลกเปลี่ยน หมายถึง กระแสเงินสดรับในอนาคตทุกจำนวนจากการทำสัญญาป้องกันความเสี่ยงอัตราแลกเปลี่ยน</t>
  </si>
  <si>
    <t>8. มูลค่าการลงทุนในสกุลเงินตราต่างประเทศ หมายถึง กระแสเงินสดรับในอนาคตทุกจำนวน (ทั้งดอกเบี้ยรับ (coupon) และเงินต้น) โดยเทียบเคียงเป็นสกุลเงินบาท</t>
  </si>
  <si>
    <t>6. กรณีเป็นการลงทุนในกองทุนรวมไม่ใช้หลักการ look through โดยรายการชื่อผู้ออก/คู่สัญญา ให้กรอก ชื่อคู่สัญญาเป็นชื่อกองทุนและชื่อบลจ.</t>
  </si>
  <si>
    <t>เงินฝากสถาบันการเงินและธนาคารที่มีกฎหมายเฉพาะจัดตั้ง (เฉพาะส่วนที่เกินจากที่ได้รับความคุ้มครองภายใต้กฎหมายว่าด้วยการคุ้มครองเงินฝาก)</t>
  </si>
  <si>
    <t>3.6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</si>
  <si>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5. ตราสารหนี้ภาครัฐไทย หมายถึง ตราสารหนี้ที่ออก สั่งจ่าย รับรอง รับอาวัล หรือค้ำประกัน โดยรัฐบาลไทย ธนาคารแห่งประเทศไทย กระทรวงการคลัง หรือกองทุนเพื่อการฟื้นฟูและพัฒนาระบบสถาบันการเงิน ทั้งนี้ ให้นับรวมตราสารหนี้ที่ค้ำประกันโดยกระทรวงการคลัง และสลากออมสิน</t>
  </si>
  <si>
    <t>8. การตั้งชื่อแผ่นงาน (sheet) "เอกสารแนบ 2"</t>
  </si>
  <si>
    <t xml:space="preserve">1. ข้อ 2 และข้อ 3 หมายถึง เงินให้กู้แก่ผู้ซื้อบ้าน ผู้ปลูกสร้าง หรือผู้ซ่อมแซมต่อเติมบ้านของตนเอง และให้รวมถึงผู้ให้กู้เพื่อซื้อตึกแถว หรืออาคารพาณิชย์ที่ใช้อยู่อาศัยด้วย </t>
  </si>
  <si>
    <t>3. การตั้งชื่อแผ่นงาน (sheet) "เอกสารแนบ 3"</t>
  </si>
  <si>
    <t>๒. กรณีนิติบุคคลรายใดรายหนึ่ง สามารถจัดในประเภทผู้ออก/คู่สัญญาได้มากกว่า 1 ประเภท ให้จัดกลุ่มที่ได้ limit สูงกว่า  ตัวอย่างเช่น ธนาคารกรุงไทย สามารถจัดอยู่ในกลุ่ม  B และ C4  ให้จัดในกลุ่ม B</t>
  </si>
  <si>
    <t>๑. ให้ระบุชื่อผู้ออก / คู่สัญญาที่เกิดจากธุรกรรมการลงทุน เฉพาะที่เป็นนิติบุคคลเท่านั้น</t>
  </si>
  <si>
    <t>๔. ชื่อประเทศ หมายถึง ประเทศที่ผู้ออก/คู่สัญญาจดทะเบียนจัดตั้ง ทั้งนี้ ยกเว้นสาขา ให้อ้างอิงบริษัทแม่ เช่น ธนาคารกรุงเทพ สาขาฮ่องกง ให้ถือว่าผู้ออกเป็นประเทศไทย</t>
  </si>
  <si>
    <t>๕. อันดับความน่าเชื่อถือ หมายถึง อันดับความน่าเชื่อถือของตราสารหนี้ ทั้งนี้ ในกรณีที่ชื่อผู้ออก/คู่สัญญา ประเภท C5  แต่บริษัทมิได้ลงทุนในตราสารหนี้ของบริษัทจำกัดรายนั้น ให้กรอกอันดับความน่าเชื่อถือของตราสารหนี้ที่บริษัทจำกัดรายนั้นได้รับ หรืออันดับความน่าเชื่อถือของบริษัทนั้นๆ ทั้งนี้ในกรณีที่เป็นรัฐบาล ธนาคารแห่งประเทศไทย หรือกองทุนรวมให้เว้นว่าง</t>
  </si>
  <si>
    <t>แบบรายงานฐานะการลงทุนในกิจการที่มีความเชื่อมโยงกับบริษัท</t>
  </si>
  <si>
    <t>เอกสารแนบ 7</t>
  </si>
  <si>
    <t>บริษัท</t>
  </si>
  <si>
    <t>งวดรายงาน (วว/ดด/ปปปป)</t>
  </si>
  <si>
    <t>ราคาประเมินสินทรัพย์รวม ณ สิ้นงวด (บาท)</t>
  </si>
  <si>
    <t>เงินกองทุนที่สามารถใช้ได้ (TCA) ณ สิ้นงวด (บาท)</t>
  </si>
  <si>
    <t>สัดส่วนต่อสินทรัพย์รวม (%)</t>
  </si>
  <si>
    <t>สัดส่วนต่อเงินกองทุน (%)</t>
  </si>
  <si>
    <t>การลงทุนโดยตรง</t>
  </si>
  <si>
    <t>(1)
ลำดับ</t>
  </si>
  <si>
    <t>(2)
ชื่อนิติบุคคล</t>
  </si>
  <si>
    <t>(3)
เลขประจำตัวนิติบุคคล</t>
  </si>
  <si>
    <t>(4)
ความสัมพันธ์</t>
  </si>
  <si>
    <t>(5.1) เงินฝาก</t>
  </si>
  <si>
    <t>(5.2) ตราสารหนี้</t>
  </si>
  <si>
    <t>(5.3) ตราสารกึ่งหนี้กึ่งทุน</t>
  </si>
  <si>
    <t>(5.4) ตราสารทุน</t>
  </si>
  <si>
    <t>(5.5) หน่วยลงทุน</t>
  </si>
  <si>
    <t>(5.6) อนุพันธ์</t>
  </si>
  <si>
    <t>(5.7) ตราสารหนี้ที่มีอนุพันธ์แฝง</t>
  </si>
  <si>
    <t>(5.8) เงินให้กู้ยืม ให้เช่าซื้อรถ 
รับอาวัลตั๋วเงิน และออกหนังสือค้ำประกัน</t>
  </si>
  <si>
    <t>(5.9) หลักทรัพย์ยืมและให้ยืม</t>
  </si>
  <si>
    <t>(5.10) หลักทรัพย์ซื้อหรือขายคืน</t>
  </si>
  <si>
    <t>(5.11) กิจการเงินร่วมลงทุน</t>
  </si>
  <si>
    <t>(5.12) การประกอบธุรกิจอื่น</t>
  </si>
  <si>
    <t>รวม</t>
  </si>
  <si>
    <t>การลงทุนผ่านหน่วยลงทุน</t>
  </si>
  <si>
    <t>(5)
ชื่อกองทุน</t>
  </si>
  <si>
    <t>(6.1) เงินฝาก</t>
  </si>
  <si>
    <t>(6.2) ตราสารหนี้</t>
  </si>
  <si>
    <t>(6.3) ตราสารกึ่งหนี้กึ่งทุน</t>
  </si>
  <si>
    <t>(6.4) ตราสารทุน</t>
  </si>
  <si>
    <t xml:space="preserve">(6.5) อื่นๆ </t>
  </si>
  <si>
    <t>1) กิจการที่มีความเชื่อมโยงกับบริษัทภายใต้รายงานนี้ ให้บริษัทระบุทั้ง ก) บริษัทแม่ บริษัทลูก บริษัทร่วม และกิจการที่มีผลประโยชน์เกี่ยวข้องกับบริษัท</t>
  </si>
  <si>
    <t>2) ราคาประเมินสินทรัพย์ลงทุน ณ สิ้นงวด ใช้ข้อมูลเดียวกันกับที่รายงานในรายงานการคำนวณสัดส่วนการลงทุนตามประเภทสินทรัพย์รายเดือน</t>
  </si>
  <si>
    <t xml:space="preserve">3)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</si>
  <si>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4)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</si>
  <si>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5)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</si>
  <si>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6) ความสัมพันธ์ตามคอลัมน์ (4) ให้เลือกระบุได้อย่างใดอย่างหนึ่ง ดังต่อไปนี้</t>
  </si>
  <si>
    <t xml:space="preserve">   - บริษัทแม่ </t>
  </si>
  <si>
    <t xml:space="preserve">   - บริษัทลูก </t>
  </si>
  <si>
    <t xml:space="preserve">   - บริษัทร่วม</t>
  </si>
  <si>
    <t xml:space="preserve">   - กิจการที่มีผลประโยชน์เกี่ยวข้องกับบริษัท </t>
  </si>
  <si>
    <t xml:space="preserve">  ทั้งนี้ ในกรณีที่กิจการเข้าข่ายมีความเชื่อมโยงกับบริษัทมากกว่า 1 รูปแบบ ให้บริษัทเลือกความสัมพันธ์ที่อยู่ลำดับบนสุดเพียงลำดับเดียว</t>
  </si>
  <si>
    <t>7) ราคาประเมินของสินทรัพย์ลงทุนให้ระบุส่วนที่ลงทุนเอง และสำหรับการลงทุนผ่านหน่วยลงทุน หากบริษัทมีข้อมูลที่สามารถระบุผู้ออกสินทรัพย์หรือคู่สัญญาของสินทรัพย์ภายใต้หน่วยลงทุนของกองทุนได้</t>
  </si>
  <si>
    <t xml:space="preserve">  โปรดระบุ ในตารางการลงทุนผ่านหน่วยลงทุน</t>
  </si>
  <si>
    <t xml:space="preserve">8)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</si>
  <si>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>9) มูลค่ารวมการประกอบธุรกิจอื่น 5.12 ให้ตรวจสอบว่ามีมูลค่ารวมตรงกันกับมูลค่ารวมที่ให้ข้อมูลในเอกสารแนบ 9</t>
  </si>
  <si>
    <t>10)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</si>
  <si>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11) การตั้งชื่อไฟล์: ปี เดือน_รหัสบริษัท เช่น 2568 01_XXXX</t>
  </si>
  <si>
    <t>12) การตั้งชื่อแผ่นงาน (sheet) 'เอกสารแนบ 7'</t>
  </si>
  <si>
    <t xml:space="preserve">แบบรายงานธุรกรรมการลงทุนระหว่างบริษัทประกันภัยและบริษัทลูก (Use and File) </t>
  </si>
  <si>
    <t>เอกสารแนบ 8</t>
  </si>
  <si>
    <t>ยอดยกมา (Beginning Balance)</t>
  </si>
  <si>
    <t>ราคาประเมิน (ลงทุนเอง และลงทุนผ่านหน่วยลงทุน)</t>
  </si>
  <si>
    <t>ยอดธุรกรรม/กิจกรรมที่เกิดขึ้น</t>
  </si>
  <si>
    <t>วันที่เกิดธุรกรรมหรือกิจกรรม*
(DD/MM/YYYY)</t>
  </si>
  <si>
    <t>เหตุผล :</t>
  </si>
  <si>
    <t>ยอดคงเหลือ (Ending Balance)</t>
  </si>
  <si>
    <t>1) กิจการที่มีความเชื่อมโยงกับบริษัทภายใต้รายงานนี้ ให้บริษัทระบุเป็นบริษัทลูก</t>
  </si>
  <si>
    <t>6) ราคาประเมินของสินทรัพย์ลงทุนให้ระบุส่วนที่ลงทุนเอง</t>
  </si>
  <si>
    <t xml:space="preserve">7)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</si>
  <si>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 xml:space="preserve">8) ยอดยกมา ให้ระบุรายการตามราคาประเมินของสินทรัพย์ลงทุน ณ วันสิ้นเดือนก่อนหน้าเดือนที่เกิดธุรกรรม เว้นแต่กรณีมีธุรกรรมเกิดขึ้นระหว่างเดือน ให้ระบุราคาประเมิน ณ วันที่เกิดธุรกรรมก่อนหน้า </t>
  </si>
  <si>
    <t xml:space="preserve">   ยกตัวอย่างเช่น เมื่อเกิดธุรกรรมวันที่ 1 มีนาคม บริษัทจะต้องนำส่งรายงานฉบับนี้ภายใน 72 ชั่วโมง (ภายในวันที่ 4 มีนาคม) โดยบริษัทต้องระบุยอดยกมา โดยใช้ราคาประเมิน ณ เดือนกุมภาพันธ์ แต่หากไม่สามารถประเมินราคา ณ เดือนกุมภาพันธ์ ได้</t>
  </si>
  <si>
    <t xml:space="preserve">   อนุโลมให้ใช้ยอดยกมา โดยใช้ราคาประเมิน ณ เดือนมกราคมได้ อย่างไรก็ตาม หากบริษัททำธุรกรรมอีกครั้งในวันที่ 7 มีนาคม ยอดยกมาที่บริษัทต้องระบุ จะเป็นยอดธุรกรรมสะสม ณ วันที่ 1 มีนาคม (วันที่เกิดธุรกรรมครั้งล่าสุด) ด้วย</t>
  </si>
  <si>
    <t>9)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</si>
  <si>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10) การตั้งชื่อไฟล์: ปี เดือน_รหัสบริษัท เช่น 2568 01_XXXX</t>
  </si>
  <si>
    <t>11) การตั้งชื่อแผ่นงาน (sheet) 'เอกสารแนบ 8'</t>
  </si>
  <si>
    <t>เอกสารแนบ 9</t>
  </si>
  <si>
    <t>ราคาประเมินสินทรัพย์ลงทุน ณ สิ้นงวด (บาท)</t>
  </si>
  <si>
    <t>อัตราส่วนความเพียงพอของเงินกองทุน (%)</t>
  </si>
  <si>
    <t>(1)
การประกอบธุรกิจอื่น</t>
  </si>
  <si>
    <t>(2)
ชื่อนิติบุคตล</t>
  </si>
  <si>
    <t>(4)
ประเทศ</t>
  </si>
  <si>
    <t>(5)
สัดส่วนการถือตราสารทุน (%)</t>
  </si>
  <si>
    <t>(6)
อำนาจควบคุมของบริษัท
(มี/ไม่มี)</t>
  </si>
  <si>
    <t>(7)
วันที่เริ่มต้น
(วว/ดด/ปปปป)</t>
  </si>
  <si>
    <t>(8)
ราคาซื้อตราสารทุน
ณ เริ่มแรก
(บาท)</t>
  </si>
  <si>
    <t>(9)
ราคาประเมินตราสารทุน ณ ปัจจุบัน
(บาท)</t>
  </si>
  <si>
    <t>ส่วนที่ 3 การถือตราสารทุนเพื่อวัตถุประสงค์ในการประกอบธุรกิจอื่น (ข้อ 70 (3))</t>
  </si>
  <si>
    <t>1. การถือตราสารทุนตั้งแต่ร้อยละสิบขึ้นไปของจำนวนตราสารทุนที่ออกจำหน่ายได้แล้วทั้งหมดของนิติบุคคลที่จัดตั้งขึ้นตามกฎหมายต่างประเทศ โดยนิติบุคคลนั้น  ต้องได้รับใบอนุญาตประกอบธุรกิจประกันภัย หรือประกอบธุรกิจหลักโดยการถือตราสารทุนในบริษัทประกันภัยต่างประเทศ (ข้อ 75)</t>
  </si>
  <si>
    <t xml:space="preserve">2. การถือตราสารทุนตั้งแต่ร้อยละยี่สิบขึ้นไปของจำนวนตราสารทุน  ที่ออกจำหน่ายได้แล้วทั้งหมดของนิติบุคคล ซึ่งมีลักษณะและประกอบกิจการอย่างหนึ่งอย่างใด ดังต่อไปนี้ </t>
  </si>
  <si>
    <t>(1) บริษัทจำกัดที่จัดตั้งขึ้นเพื่อประกอบกิจการอันเป็นประโยชน์ต่อธุรกิจประกันภัยโดยส่วนรวม (ข้อ 76(1))</t>
  </si>
  <si>
    <t>(2) บริษัทจำกัดที่ได้รับใบอนุญาตเป็นนายหน้าประกันภัย เฉพาะในส่วนนายหน้าประกันวินาศภัยตามกฎหมายว่าด้วยการประกันวินาศภัย หรือจัดตั้งขึ้นเพื่อขอรับใบอนุญาตเป็นนายหน้าประกันวินาศภัย ตามกฎหมายว่าด้วยการประกันวินาศภัย (ข้อ 76(2))</t>
  </si>
  <si>
    <t>(4) บริษัทประกันชีวิตตามกฎหมายว่าด้วยการประกันชีวิต หรือบริษัทประกัน  วินาศภัยตามกฎหมายว่าด้วยการประกันวินาศภัย โดยมีวัตถุประสงค์เพื่อการแก้ไขฐานะการเงินหรือการดำเนินกิจการ (ข้อ 76(4))</t>
  </si>
  <si>
    <t>(5) นิติบุคคลที่จัดตั้งขึ้นเพื่อประกอบกิจการสถานพยาบาลในประเทศไทย (ข้อ 76 (5)(ก))</t>
  </si>
  <si>
    <t>(6) นิติบุคคลที่จัดตั้งขึ้นเพื่อประกอบกิจการการดูแลผู้สูงอายุและผู้มีภาวะพึ่งพิงในประเทศไทย (ข้อ 76 (5)(ข))</t>
  </si>
  <si>
    <t>(7) นิติบุคคลที่จัดตั้งขึ้นเพื่อประกอบกิจการที่ประกอบธุรกิจเทคโนโลยีที่เป็นประโยชน์ต่อธุรกิจประกันภัย (ข้อ 76 (5)(ค))</t>
  </si>
  <si>
    <t>รวม มูลค่าเงินลงทุนในการถือตราสารทุนของนิติบุคคลเพื่อการประกอบธุรกิจอื่น</t>
  </si>
  <si>
    <t xml:space="preserve">รวม มูลค่ารวมของตราสารทุนตามข้อ 76 (5) (ก) และ (ข) ต้องไม่เกินร้อยละ 10 ของสินทรัพย์ลงทุนของบริษัท </t>
  </si>
  <si>
    <t>รวม มูลค่ารวมของตราสารทุนตามข้อ 76 (5) (ค) ต้องไม่เกินร้อยละ 3 ของสินทรัพย์ลงทุนของบริษัท</t>
  </si>
  <si>
    <t>รวม มูลค่ารวมของตราสารทุนที่บริษัทถือเพื่อการประกอบธุรกิจอื่นทั้งหมดต้องไม่เกินร้อยละ 10 ของสินทรัพย์รวมของบริษัท</t>
  </si>
  <si>
    <t>ชื่อผู้จัดทำ: ……........................................</t>
  </si>
  <si>
    <t>ตำแหน่ง: ………........................................</t>
  </si>
  <si>
    <t>โทร.: ..........................................................</t>
  </si>
  <si>
    <t>อีเมล: ……...................................................</t>
  </si>
  <si>
    <t xml:space="preserve">1)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</si>
  <si>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2)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</si>
  <si>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3)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</si>
  <si>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4) ชื่อประเทศตามคอลัมน์ (4) หมายถึง ประเทศที่ผู้ออก/คู่สัญญาจดทะเบียนจัดตั้ง</t>
  </si>
  <si>
    <t>5) วันที่เริ่มต้นตามคอลัมน์ (7) ให้ระบุวันที่เข้าถือหรือได้มาซึ่งตราสารทุน</t>
  </si>
  <si>
    <t>6) ราคาซื้อตราสารทุน ณ เริ่มแรก ตามคอลัมน์ (8) ให้ระบุมูลค่าตราสารทุน ณ วันที่เข้าถือหรือได้มาซึ่งตราสารทุน</t>
  </si>
  <si>
    <t>7) ราคาประเมินตราสารทุน ณ ปัจจุบัน ตามคอลัมน์ (9) ให้ระบุราคาประเมินของตราสารทุน ณ วันสิ้นงวด</t>
  </si>
  <si>
    <t>8)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</si>
  <si>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9) การตั้งชื่อไฟล์: ปี เดือน_รหัสบริษัท เช่น 2568 01_XXXX</t>
  </si>
  <si>
    <t>10) การตั้งชื่อแผ่นงาน (sheet) 'เอกสารแนบ 9'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</si>
  <si>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>:</t>
    </r>
  </si>
  <si>
    <t>รายงานการถือตราสารทุนเพื่อวัตถุประสงค์ในการประกอบธุรกิจอื่นของบริษัทประกันภัย</t>
  </si>
  <si>
    <t>เอกสารแนบ 1: รายงานการคำนวณสัดส่วนการลงทุนตามประเภทสินทรัพย์</t>
  </si>
  <si>
    <t>งวดรายงาน</t>
  </si>
  <si>
    <t>31/03/2567</t>
  </si>
  <si>
    <t>ประเภทสินทรัพย์ (1)</t>
  </si>
  <si>
    <t>ลงทุนโดยตรง (2)</t>
  </si>
  <si>
    <t>ลงทุนผ่านหน่วยลงทุน (3)</t>
  </si>
  <si>
    <t>รวม (4) = (2) + (3)</t>
  </si>
  <si>
    <t>% ต่อสินทรัพย์ลงทุน
ตามประกาศฯ (5)</t>
  </si>
  <si>
    <t>% ต่อสินทรัพย์ลงทุน (6)</t>
  </si>
  <si>
    <t>หมายเหตุ (7)</t>
  </si>
  <si>
    <t>1.3.2 ตราสารหนี้ที่มีลักษณะของสัญญาซื้อขายล่วงหน้าแฝงประเภทไม่คุ้มครองเงินต้น</t>
  </si>
  <si>
    <t>1.3.3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</si>
  <si>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1.3.4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</si>
  <si>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1.4.1 จดทะเบียนซื้อขายในตลาดหลักทรัพย์</t>
  </si>
  <si>
    <t>1.4.2 ไม่จดทะเบียนซื้อขายในตลาดหลักทรัพย์</t>
  </si>
  <si>
    <t>1.5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</t>
  </si>
  <si>
    <t xml:space="preserve">1.6 หน่วยลงทุนของกองทุนรวมสินค้าโภคภัณฑ์ที่จดทะเบียนจัดตั้งในประเทศ </t>
  </si>
  <si>
    <t>1.8 การให้กู้ยืม และการให้เช่าซื้อรถ (ไม่นับรวมการให้กู้ยืมแก่พนักงานของบริษัท ตามข้อ 1.9)</t>
  </si>
  <si>
    <t>1.12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</si>
  <si>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1.13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</si>
  <si>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2.2.2 ตราสารหนี้ต่างประเทศที่มีลักษณะของสัญญาซื้อขายล่วงหน้าแฝงประเภทไม่คุ้มครองเงินต้น</t>
  </si>
  <si>
    <t>2.2.3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</si>
  <si>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2.2.4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</si>
  <si>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ใบทรัสต์ของกองทรัสต์เพื่อการลงทุนในโครงสร้างพื้นฐานที่จดทะเบียนจัดตั้งในต่างประเทศ</t>
  </si>
  <si>
    <t>มูลค่าเงินลงทุนในสกุลเงินต่างประเทศที่กระแสเงินสดรับ-จ่ายมีความแน่นอน</t>
  </si>
  <si>
    <t>มูลค่าเงินลงทุนที่ป้องกันความเสี่ยงด้านอัตราแลกเปลี่ยน (บาท)</t>
  </si>
  <si>
    <t>% การป้องกันความเสี่ยงด้านอัตราแลกเปลี่ยน</t>
  </si>
  <si>
    <t>1.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ตราสารกึ่งหนี้กึ่งทุนที่ออกโดยบริษัทจำกัด 
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</si>
  <si>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2.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</si>
  <si>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7. หน่วยลงทุนของกองทุนรวมที่ลงทุนในสินทรัพย์ที่บริษัทสามารถลงทุนได้โดยตรง ใช้วิธี look through  นับรวม product limit กับการลงทุนในตราสารประเภทเดียวกันที่บริษัทลงทุนโดยตรง (ข้อมูลสัดส่วนการลงทุนของกองทุนรวม พิจารณาจากรายงานประจำปีของกองทุนรวม หรือ 
fund fact sheet รายไตรมาสล่าสุดที่ได้รับการรับรองหรือสอบทานความถูกต้อง)  หากไม่สามารถแยกองค์ประกอบของการลงทุนของกองทุนรวมได้ ในแสดงในรายการหน่วยลงทุนของกองทุนรวมที่ไม่สามารถแยกองค์ประกอบได้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</si>
  <si>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10. รายการที่ 1.6 และ 2.2.4 ให้กรอกเฉพาะกรณีที่กองทุนที่บริษัทได้ถือหน่วยลงทุน ณ วันที่ลงทุน นั้น มีสัดส่วนมีการลงทุนในตราสารหนี้ที่มีอันดับความน่าเชื่อถือต่ำกว่าระดับที่สามารถลงทุนได้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ไม่เกินร้อยละ 10 ของมูลค่าสินทรัพย์สุทธิ (NAV)  
แต่ภายหลังจากนั้น มีกองทุนดังกล่าวมีสัดส่วนการลงทุนในตราสารหนี้ดังกล่าวเกินร้อยละ 10 ของ NAV เท่านั้น มิใช่เป็นการอนุญาตให้บริษัทลงทุนในกองทุนที่มีนโยบาย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หรือไม่ได้รับการจัดอันดับความน่าเชื่อถือเกินร้อยละ ๑๐ ของ NAV</t>
  </si>
  <si>
    <t>11. การตั้งชื่อไฟล์: ปี เดือน_รหัสบริษัท เช่น 2567 01_XXXX</t>
  </si>
  <si>
    <t>12.การตั้งชื่อแผ่นงาน (sheet) 'เอกสารแนบ 1'</t>
  </si>
  <si>
    <t>2. การตั้งชื่อไฟล์: ปี เดือน_รหัสบริษัท เช่น 2567 01_XXXX</t>
  </si>
  <si>
    <t>รวมเงินให้กู้แก่บุคคลทั่วไประหว่างงวด</t>
  </si>
  <si>
    <t>รวมเงินให้กู้เพื่ออยู่อาศัยคงค้าง</t>
  </si>
  <si>
    <t>2. เงินให้กู้แก่บุคคลทั่วไปคงค้าง</t>
  </si>
  <si>
    <t>1.3 การจัดสร้างอาคารพาณิชย์</t>
  </si>
  <si>
    <t>1.2 การจัดสร้างคอนโดมิเนียมอยู่อาศัย/แฟลตให้เช่า</t>
  </si>
  <si>
    <t>1.1 การจัดสรรที่ดินและบ้านอยู่อาศัย</t>
  </si>
  <si>
    <t>1. เงินให้กู้แก่ผู้ประกอบการเพื่อพัฒนาโครงการคงค้าง</t>
  </si>
  <si>
    <t>หมายเหตุ (6)</t>
  </si>
  <si>
    <t>จำนวนเงิน (บาท) (5)</t>
  </si>
  <si>
    <t>จำนวนผู้กู้ (ราย) (4)</t>
  </si>
  <si>
    <t>จำนวนเงิน (บาท) (3)</t>
  </si>
  <si>
    <t>จำนวนผู้กู้ (ราย) (2)</t>
  </si>
  <si>
    <t>รายการ (1)</t>
  </si>
  <si>
    <t>เอกสารแนบ 3: รายงานข้อมูลสินเชื่อเพื่อที่อยู่อาศัย</t>
  </si>
  <si>
    <t>เอกสารแนบ 5: รายงานแสดงรายละเอียดการลงทุนของกิจการเงินร่วมลงทุน</t>
  </si>
  <si>
    <t xml:space="preserve">ลำดับ
</t>
  </si>
  <si>
    <t>ชื่อกองทุน / กองทรัสต์ / บริษัท (1)</t>
  </si>
  <si>
    <t>ผู้จัดการกองทุน / กองทรัสต์ (2)</t>
  </si>
  <si>
    <t>รายชื่อหลักทรัพย์ (3)</t>
  </si>
  <si>
    <t>ประเภทอุตสาหกรรม (4)</t>
  </si>
  <si>
    <t>ประเทศ (5)</t>
  </si>
  <si>
    <t>% การลงทุน (6)</t>
  </si>
  <si>
    <t xml:space="preserve">1. รายชื่อหลักทรัพย์ หมายถึง บริษัท / หลักทรัพย์ ที่กองทุนรวม กองทรัสต์ หริอบริษัทที่ประกอบธุรกิจ PE ลงทุน / เข้าซื้อกิจการ </t>
  </si>
  <si>
    <t xml:space="preserve">2. % การลงทุน หมายถึง ร้อยละของกิจการที่ PE เข้าลงทุน ต่อมูลค่ากองทุน PE หรือนิติบุคคลที่ประกอบธุรกิจ PE </t>
  </si>
  <si>
    <t>3. รายการหมายเหตุ ให้ใส่วันที่ที่มีการเผยแพร่รายละเอียดการลงทุนของกอง PE ที่บริษัทใช้ในการกรอกข้อมูล</t>
  </si>
  <si>
    <t>4. กรณี Fund of Fund ให้กรอกเฉพาะชื่อกองทุนที่กอง PE นั้นลงทุน โดยไม่ต้องกรอกประเภทอุตสาหกรรม ทั้งนี้ ในหัวข้อ 'ประเทศ' ให้กรอกว่ากองทุนนั้นจัดตั้งในประเทศใด</t>
  </si>
  <si>
    <t>5. การตั้งชื่อไฟล์: ปี เดือน_รหัสบริษัท เช่น 2567 01_XXXX</t>
  </si>
  <si>
    <t>6. การตั้งชื่อแผ่นงาน (sheet) 'เอกสารแนบ 5'</t>
  </si>
  <si>
    <t>เอกสารแนบ 6: รายงานการคำนวณผลตอบแทนจากการลงทุนและการประกอบธุรกิจอื่น</t>
  </si>
  <si>
    <t>มูลค่าสินทรัพย์ (2)</t>
  </si>
  <si>
    <t>ดอกเบี้ยรับ / เงินปันผลรับ (3)</t>
  </si>
  <si>
    <t>รายได้ค่าเช่า / อื่น ๆ (4)</t>
  </si>
  <si>
    <t>กำไร (ขาดทุน) จาก
การขายสินทรัพย์ (5)</t>
  </si>
  <si>
    <t>1.1.1 เงินฝากสถาบันการเงินและธนาคารที่มีกฎหมายเฉพาะจัดตั้งในประเทศ</t>
  </si>
  <si>
    <t>1.1.2 ตราสารหนี้ภาครัฐไทย</t>
  </si>
  <si>
    <t xml:space="preserve">1.1.3 ตราสารหนี้ภาคเอกชนไทย </t>
  </si>
  <si>
    <t>ก) ตราสารหนี้ไม่ด้อยสิทธิ์</t>
  </si>
  <si>
    <t>ข) ตราสารหนี้ด้อยสิทธิ์</t>
  </si>
  <si>
    <t>1.1.4 ตราสารทุน (เพื่อการลงทุน) ในประเทศ</t>
  </si>
  <si>
    <t>ก) จดทะเบียนในตลาดหลักทรัพย์ในประเทศ</t>
  </si>
  <si>
    <t>ข) ไม่ได้จดทะเบียนในตลาดหลักทรัพย์ในประเทศ</t>
  </si>
  <si>
    <t>1.1.5 หน่วยลงทุนที่จดทะเบียนจัดตั้งในประเทศไทย</t>
  </si>
  <si>
    <t>ก)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</si>
  <si>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1.1.5 ก) และข้อ 1.1.9</t>
  </si>
  <si>
    <t>1.1.6 สัญญาซื้อขายล่วงหน้า</t>
  </si>
  <si>
    <t>1.1.7 การให้กู้ยืมในประเทศ</t>
  </si>
  <si>
    <t>ก) การให้กู้ยืมแก่พนักงานของบริษัท</t>
  </si>
  <si>
    <t>ข) การให้กู้ยืมแก่บุคคลทั่วไป กรณีสินเชื่อเพื่อที่อยู่อาศัย</t>
  </si>
  <si>
    <t>ค) การให้กู้ยืมแก่บุคคลทั่วไป กรณีทั่วไป (ไม่นับรวมข้อ 1.1.7 ข))</t>
  </si>
  <si>
    <t>ง) การให้กู้ยืมแก่นิติบุคคล</t>
  </si>
  <si>
    <t>จ) การให้เช่าซื้อรถ</t>
  </si>
  <si>
    <t>1.1.8 การออกหนังสือค้ำประกันเพื่อเป็นหลักประกันการปฏิบัติตามสัญญาของโครงการต่าง ๆ</t>
  </si>
  <si>
    <t>1.1.9 กิจการเงินร่วมลงทุนในประเทศ</t>
  </si>
  <si>
    <t>1.2.1 เงินฝากธนาคารต่างประเทศ</t>
  </si>
  <si>
    <t xml:space="preserve">1.2.2 ตราสารหนี้ต่างประเทศ </t>
  </si>
  <si>
    <t xml:space="preserve">1.2.3 ตราสารทุนในต่างประเทศ </t>
  </si>
  <si>
    <t>ก) จดทะเบียนในตลาดหลักทรัพย์</t>
  </si>
  <si>
    <t>ข) ไม่ได้จดทะเบียนในตลาดหลักทรัพย์</t>
  </si>
  <si>
    <t>1.2.4 หน่วยลงทุนที่จดทะเบียนจัดตั้งในต่างประเทศ</t>
  </si>
  <si>
    <t>ก) 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</si>
  <si>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1.2.4 ก) และข้อ 1.2.5</t>
  </si>
  <si>
    <t>1.2.5 กิจการเงินร่วมลงทุนในต่างประเทศ</t>
  </si>
  <si>
    <t>2.1.1 ให้เช่าอสังหาริมทรัพย์</t>
  </si>
  <si>
    <t>2.2 การประกอบธุรกิจให้บริการด้านงานสนับสนุนแก่บุคคลอื่น</t>
  </si>
  <si>
    <t>2.3.1 นิติบุคลที่ได้รับใบอนุญาตประกอบธุรกิจประกันภัย หรือ ประกอบธุรกิจหลักในการถือหุ้นในบริษัทประกันภัยต่างประเทศ</t>
  </si>
  <si>
    <t>2.3.2 บริษัทจำกัดที่จัดตั้งขึ้นเพื่อประกอบกิจการอันเป็นประโยชน์ต่อธุรกิจประกันภัยโดยส่วนรวม</t>
  </si>
  <si>
    <t>2.3.3 บริษัทจำกัดที่ได้รับใบอนุญาตเป็นนายหน้าประกันภัย</t>
  </si>
  <si>
    <t>2.3.4 การประกอบธุรกิจประกันภัยต่อ</t>
  </si>
  <si>
    <t>2.3.5 บริษัทประกันภัย โดยมีวัตถุประสงค์เพื่อการแก้ไขฐานะการเงินหรือการดำเนินการของกิจการ</t>
  </si>
  <si>
    <t>2.3.6 กิจการสถานพยาบาลในประเทศไทย</t>
  </si>
  <si>
    <t>2.3.7 กิจการการดูแลผู้สูงอายุและผู้มีภาวะพึ่งพิงในประเทศไทย</t>
  </si>
  <si>
    <t>2.3.8 กิจการที่ประกอบธุรกิจเทคโนโลยีที่เป็นประโยชน์ต่อธุรกิจประกันภัย</t>
  </si>
  <si>
    <t>รวมรายได้จากการลงทุน</t>
  </si>
  <si>
    <t>2. ไม่ใช้หลักการ look thorugh ในส่วนของการลงทุนในหน่วยลงทุนของกองทุน หรือ ใบทรัสต์ของกองทรัสต์</t>
  </si>
  <si>
    <t>3. ดอกเบี้ยรับ / เงินปันผลรับที่เกิดขึ้นระหว่างปีที่รายงานข้อมูล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</si>
  <si>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4. กำไร (ขาดทุน) จากการขายสินทรัพย์ลงทุนที่เกิดขึ้นระหว่างปีที่รายงานข้อมูล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</si>
  <si>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5. กรณีที่เป็นรายได้รับจากการให้เช่าอสังหาริมทรัพย์ โครงการพัฒนาอสังหาริมทรัพย์ หรือการประกอบธุรกิจให้บริการสนับสนุนแก่บุคคลอื่น ให้กรอกข้อมูลในช่อง 'รายได้ค่าเช่า / อื่น ๆ'</t>
  </si>
  <si>
    <t>6. ดอกเบี้ยรับ / เงินปันผลรับ รายได้ค่าเช่า / อื่น ๆ หรือกำไร (ขาดทุน) จากการขายสินทรัพย์ เป็นรายการก่อนหักภาษี</t>
  </si>
  <si>
    <t>7. การตั้งชื่อไฟล์: ปี เดือน_รหัสบริษัท เช่น 2567 01_XXXX</t>
  </si>
  <si>
    <t>8. การตั้งชื่อแผ่นงาน (sheet) 'เอกสารแนบ 6'</t>
  </si>
  <si>
    <t>เอกสารแนบ 4: รายงานการลงทุนในกิจการเงินร่วมลงทุน</t>
  </si>
  <si>
    <t>ประเภท
กองทุน (3)</t>
  </si>
  <si>
    <t>วันที่จัดตั้ง
กองทุน (4)</t>
  </si>
  <si>
    <t>วันที่ลงทุน (5)</t>
  </si>
  <si>
    <t>ลงทุนโดยตรง (6)</t>
  </si>
  <si>
    <t>ลงทุนผ่านหน่วยลงทุน (7)</t>
  </si>
  <si>
    <t>จำนวนหน่วย (8)</t>
  </si>
  <si>
    <t>% ที่ออกจำหน่าย
ทั้งหมด (9)</t>
  </si>
  <si>
    <t>มูลค่าสินทรัพย์
สุทธิ (NAV) (10)</t>
  </si>
  <si>
    <t>เงินปันผลรับ (11)</t>
  </si>
  <si>
    <t>กระแสเงินสดรับ (12)</t>
  </si>
  <si>
    <t>วันที่ขาย (13)</t>
  </si>
  <si>
    <t>มูลค่าขาย (14)</t>
  </si>
  <si>
    <t>กำไร (ขาดทุน)
จากการขาย (15)</t>
  </si>
  <si>
    <t>หมายเหตุ (16)</t>
  </si>
  <si>
    <t>1. ประเภทกองทุน เลือกจากรายการระหว่าง 1) Closed-Ended  หรือ 2) Opened-Ended</t>
  </si>
  <si>
    <t>2. รูปแบบการใส่วันที่ ใส่จากสูตร DATE(ปี ค.ศ.,เดือน,วันที่)</t>
  </si>
  <si>
    <t>3. จำนวนเงินลงทุน ให้ใส่จำนวนเงินที่บริษัทลงทุน (Value At Cost)</t>
  </si>
  <si>
    <t>4. เงินปันผลรับ นับสะสมตั้งแต่ลงทุนในกิจการเงินร่วมลงทุนนั้น ๆ โดยใช้หลักเกณฑ์คงค้าง (Accrual Basis)</t>
  </si>
  <si>
    <t>5. กำไร (ขาดทุน) จากการขาย นับสะสมตั้งแต่ลงทุนในกิจการเงินร่วมลงทุนนั้น ๆ ทั้งนี้ เป็นไปตามนโยบายการบัญชีที่บริษัทเลือกใช้ เช่น FIFO, Average Cost ฯลฯ</t>
  </si>
  <si>
    <t>6. การลงทุนแต่ละครั้ง ให้บันทึกข้อมูลเป็นรายการใหม่ ทั้งนี้ สามารถรวมเงินปันผลรับ กระแสเงินสดรับ หรือกำไร (ขาดทุน) จากการจำหน่ายเงินลงทุนที่เกิดขึ้นในคราวเดียวกันเป็นรายการเดียวได้</t>
  </si>
  <si>
    <t>7. กระแสเงินสดรับ เป็นรายการอื่นใดที่ไม่ใช่เงินปันผลรับ หรือการขายเงินลงทุน เช่น เงินจ่ายคืนจากการลดทุน เงินจ่ายคืนจากการชำระบัญชี เป็นต้น</t>
  </si>
  <si>
    <t>8. การตั้งชื่อไฟล์: ปี เดือน_รหัสบริษัท เช่น 2567 01_XXXX</t>
  </si>
  <si>
    <t>9. การตั้งชื่อแผ่นงาน (sheet) 'เอกสารแนบ 4'</t>
  </si>
  <si>
    <r>
      <rPr>
        <b/>
        <sz val="12"/>
        <color rgb="FF000000"/>
        <rFont val="Browallia New"/>
        <family val="2"/>
      </rPr>
      <t>ผู้จัดทำ: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</si>
  <si>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ตำแหน่ง: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</si>
  <si>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โทร.: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</si>
  <si>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อีเมล:</t>
    </r>
    <r>
      <rPr>
        <sz val="12"/>
        <color rgb="FF000000"/>
        <rFont val="Browallia New"/>
        <family val="2"/>
      </rPr>
      <t xml:space="preserve"> </t>
    </r>
  </si>
  <si>
    <r>
      <rPr>
        <b/>
        <sz val="14"/>
        <color rgb="FF000000"/>
        <rFont val="Browallia New"/>
        <family val="2"/>
      </rPr>
      <t>ผู้จัดทำ:</t>
    </r>
    <r>
      <rPr>
        <sz val="14"/>
        <color rgb="FF000000"/>
        <rFont val="Browallia New"/>
        <family val="2"/>
      </rPr>
      <t xml:space="preserve"> </t>
    </r>
  </si>
  <si>
    <r>
      <rPr>
        <b/>
        <sz val="14"/>
        <color rgb="FF000000"/>
        <rFont val="Browallia New"/>
        <family val="2"/>
      </rPr>
      <t>ตำแหน่ง:</t>
    </r>
    <r>
      <rPr>
        <sz val="14"/>
        <color rgb="FF000000"/>
        <rFont val="Browallia New"/>
        <family val="2"/>
      </rPr>
      <t xml:space="preserve"> </t>
    </r>
  </si>
  <si>
    <r>
      <rPr>
        <b/>
        <sz val="14"/>
        <color rgb="FF000000"/>
        <rFont val="Browallia New"/>
        <family val="2"/>
      </rPr>
      <t>โทร.:</t>
    </r>
    <r>
      <rPr>
        <sz val="14"/>
        <color rgb="FF000000"/>
        <rFont val="Browallia New"/>
        <family val="2"/>
      </rPr>
      <t xml:space="preserve"> </t>
    </r>
  </si>
  <si>
    <r>
      <rPr>
        <b/>
        <sz val="14"/>
        <color rgb="FF000000"/>
        <rFont val="Browallia New"/>
        <family val="2"/>
      </rPr>
      <t>อีเมล:</t>
    </r>
    <r>
      <rPr>
        <sz val="14"/>
        <color rgb="FF000000"/>
        <rFont val="Browallia New"/>
        <family val="2"/>
      </rPr>
      <t xml:space="preserve"> </t>
    </r>
  </si>
  <si>
    <r>
      <t>1. การลงทุนในประเทศ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1.1 ถึง 1.13)</t>
    </r>
  </si>
  <si>
    <r>
      <t>1.3 ตราสารหนี้ภาคเอกชนไทย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1.3.1 ถึง 1.3.4)</t>
    </r>
  </si>
  <si>
    <r>
      <t>1.3.1 ตราสารหนี้ภาคเอกชนไทย (</t>
    </r>
    <r>
      <rPr>
        <u/>
        <sz val="12"/>
        <rFont val="Browallia New"/>
        <family val="2"/>
      </rPr>
      <t>ไม่นับรวม</t>
    </r>
    <r>
      <rPr>
        <sz val="12"/>
        <rFont val="Browallia New"/>
        <family val="2"/>
      </rPr>
      <t>ข้อ 1.3.2, 1.3.3 และ 1.3.4)</t>
    </r>
  </si>
  <si>
    <r>
      <t>1.4 ตราสารทุนเพื่อการลงทุน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1.4.1 ถึง 1.4.2)</t>
    </r>
  </si>
  <si>
    <r>
      <t>2. การลงทุนต่างประเทศ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2.1 ถึง 2.8)</t>
    </r>
  </si>
  <si>
    <r>
      <t>2.2 ตราสารหนี้ต่างประเทศ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2.2.1 ถึง 2.2.4)</t>
    </r>
  </si>
  <si>
    <r>
      <t>2.2.1 ตราสารหนี้ต่างประเทศ (</t>
    </r>
    <r>
      <rPr>
        <u/>
        <sz val="12"/>
        <rFont val="Browallia New"/>
        <family val="2"/>
      </rPr>
      <t>ไม่นับรวม</t>
    </r>
    <r>
      <rPr>
        <sz val="12"/>
        <rFont val="Browallia New"/>
        <family val="2"/>
      </rPr>
      <t>ตราสารหนี้ ตามข้อ 2.2.2, 2.2.3 และ 2.2.4)</t>
    </r>
  </si>
  <si>
    <r>
      <t>2.3 ตราสารทุนต่างประเทศ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2.3.1 ถึง 2.3.2)</t>
    </r>
  </si>
  <si>
    <r>
      <t>3. สินทรัพย์ลงทุนอื่น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3.1 ถึง 3.6)</t>
    </r>
  </si>
  <si>
    <r>
      <t xml:space="preserve">4. 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ตราสารทุนในและต่างประเทศ </t>
    </r>
  </si>
  <si>
    <r>
      <t xml:space="preserve">5. 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>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และต่างประเทศ</t>
    </r>
  </si>
  <si>
    <r>
      <rPr>
        <b/>
        <sz val="12"/>
        <rFont val="Browallia New"/>
        <family val="2"/>
      </rPr>
      <t>ชื่อผู้จัดทำ:</t>
    </r>
    <r>
      <rPr>
        <sz val="12"/>
        <rFont val="Browallia New"/>
        <family val="2"/>
      </rPr>
      <t xml:space="preserve"> </t>
    </r>
  </si>
  <si>
    <r>
      <rPr>
        <b/>
        <sz val="12"/>
        <rFont val="Browallia New"/>
        <family val="2"/>
      </rPr>
      <t>ตำแหน่ง:</t>
    </r>
    <r>
      <rPr>
        <sz val="12"/>
        <rFont val="Browallia New"/>
        <family val="2"/>
      </rPr>
      <t xml:space="preserve"> </t>
    </r>
  </si>
  <si>
    <r>
      <rPr>
        <b/>
        <sz val="12"/>
        <rFont val="Browallia New"/>
        <family val="2"/>
      </rPr>
      <t>โทร.:</t>
    </r>
    <r>
      <rPr>
        <sz val="12"/>
        <rFont val="Browallia New"/>
        <family val="2"/>
      </rPr>
      <t xml:space="preserve"> </t>
    </r>
  </si>
  <si>
    <r>
      <t>1. การลงทุนในสินทรัพย์ทางการเงิน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1.1 ถึง 1.2)</t>
    </r>
  </si>
  <si>
    <r>
      <t>1.1 การลงทุนในประเทศ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1.1.1 ถึง 1.1.9)</t>
    </r>
  </si>
  <si>
    <r>
      <t>1.2 การลงทุนต่างประเทศ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1.2.1 ถึง 1.2.5)</t>
    </r>
  </si>
  <si>
    <r>
      <t>2. การประกอบธุรกิจอื่น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2.1 ถึง 2.3)</t>
    </r>
  </si>
  <si>
    <r>
      <t>2.1 การประกอบธุรกิจเกี่ยวกับอสังหาริมทรัพย์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2.1.1 ถึง 2.1.2)</t>
    </r>
  </si>
  <si>
    <r>
      <t>2.3 การถือตราสารทุนเพื่อวัตถุประสงค์ในการประกอบธุรกิจอื่น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2.3.1 ถึง 2.3.8)</t>
    </r>
  </si>
  <si>
    <t>(3) บริษัทที่ได้รับใบอนุญาตประกอบธุรกิจประกันวินาศภัย เฉพาะการประกันภัยต่อ สามารถซื้อตราสารทุนของบริษัทประกันชีวิตตามกฎหมายว่าด้วยการประกันชีวิตที่ได้รับใบอนุญาตประกอบธุรกิจประกันชีวิต เฉพาะการประกันภัยต่อ (ข้อ 76(3))</t>
  </si>
  <si>
    <t>*กรณีที่บริษัทรายงานเมื่อเกิดธุรกรรม/กิจกรรมเกินกว่า 3 วัน ขอให้บริษัทชี้แจงเหตุผลที่แสดงให้เห็นว่าบริษัทได้ดำเนินการรายงานโดยเร็วที่สุดแล้ว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</si>
</sst>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[$-1070000]d/mm/yyyy;@"/>
    <numFmt numFmtId="167" formatCode="[$-1070000]d/m/yy;@"/>
  </numFmts>
  <fonts count="4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name val="Tahoma"/>
      <family val="2"/>
    </font>
    <font>
      <sz val="16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u/>
      <sz val="16"/>
      <color theme="1"/>
      <name val="TH SarabunIT๙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b/>
      <u/>
      <sz val="16"/>
      <color theme="1"/>
      <name val="TH SarabunIT๙"/>
      <family val="2"/>
    </font>
    <font>
      <sz val="11"/>
      <color rgb="FF3F3F7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theme="1"/>
      <name val="Calibri"/>
      <scheme val="minor"/>
    </font>
    <font>
      <sz val="12"/>
      <color rgb="FFFF0000"/>
      <name val="Browallia New"/>
      <family val="2"/>
    </font>
    <font>
      <b/>
      <sz val="12"/>
      <color theme="1"/>
      <name val="Browallia New"/>
      <family val="2"/>
    </font>
    <font>
      <sz val="12"/>
      <color theme="1"/>
      <name val="Browallia New"/>
      <family val="2"/>
    </font>
    <font>
      <b/>
      <sz val="12"/>
      <color rgb="FF000000"/>
      <name val="Browallia New"/>
      <family val="2"/>
    </font>
    <font>
      <sz val="12"/>
      <name val="Browallia New"/>
      <family val="2"/>
    </font>
    <font>
      <sz val="11"/>
      <color rgb="FF3F3F76"/>
      <name val="Browallia New"/>
      <family val="2"/>
    </font>
    <font>
      <b/>
      <sz val="12"/>
      <name val="Browallia New"/>
      <family val="2"/>
    </font>
    <font>
      <sz val="12"/>
      <color rgb="FF000000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b/>
      <sz val="14"/>
      <color rgb="FF000000"/>
      <name val="Browallia New"/>
      <family val="2"/>
    </font>
    <font>
      <sz val="14"/>
      <name val="Browallia New"/>
      <family val="2"/>
    </font>
    <font>
      <sz val="14"/>
      <color rgb="FF3F3F76"/>
      <name val="Browallia New"/>
      <family val="2"/>
    </font>
    <font>
      <b/>
      <sz val="14"/>
      <name val="Browallia New"/>
      <family val="2"/>
    </font>
    <font>
      <sz val="14"/>
      <color rgb="FF000000"/>
      <name val="Browallia New"/>
      <family val="2"/>
    </font>
    <font>
      <sz val="14"/>
      <color rgb="FFFF0000"/>
      <name val="Browallia New"/>
      <family val="2"/>
    </font>
    <font>
      <b/>
      <sz val="11"/>
      <color rgb="FFFA7D00"/>
      <name val="Browallia New"/>
      <family val="2"/>
    </font>
    <font>
      <b/>
      <u/>
      <sz val="12"/>
      <name val="Browallia New"/>
      <family val="2"/>
    </font>
    <font>
      <u/>
      <sz val="12"/>
      <name val="Browallia New"/>
      <family val="2"/>
    </font>
    <font>
      <sz val="12"/>
      <color rgb="FF3F3F76"/>
      <name val="Browallia New"/>
      <family val="2"/>
    </font>
    <font>
      <b/>
      <u/>
      <sz val="12"/>
      <color theme="1"/>
      <name val="Browallia New"/>
      <family val="2"/>
    </font>
  </fonts>
  <fills count="32">
    <fill>
      <patternFill patternType="none"/>
    </fill>
    <fill>
      <patternFill patternType="gray125"/>
    </fill>
    <fill>
      <patternFill patternType="solid">
        <fgColor theme="8" tint="0.39997558519241921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5F5F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3F3F3F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6">
    <xf numFmtId="0" fontId="0" fillId="0" borderId="0"/>
    <xf numFmtId="0" fontId="17" fillId="9" borderId="12" applyNumberFormat="0" applyAlignment="0" applyProtection="0"/>
    <xf numFmtId="0" fontId="18" fillId="10" borderId="13" applyNumberFormat="0" applyAlignment="0" applyProtection="0"/>
    <xf numFmtId="0" fontId="19" fillId="10" borderId="12" applyNumberFormat="0" applyAlignment="0" applyProtection="0"/>
    <xf numFmtId="0" fontId="2" fillId="11" borderId="14" applyNumberFormat="0" applyFon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2" fillId="9" borderId="12" applyNumberFormat="0" applyAlignment="0" applyProtection="0"/>
    <xf numFmtId="0" fontId="1" fillId="11" borderId="14" applyNumberFormat="0" applyFont="0" applyAlignment="0" applyProtection="0"/>
    <xf numFmtId="0" fontId="23" fillId="10" borderId="12" applyNumberFormat="0" applyAlignment="0" applyProtection="0"/>
    <xf numFmtId="9" fontId="2" fillId="0" borderId="0" applyFont="0" applyFill="0" applyBorder="0" applyAlignment="0" applyProtection="0"/>
    <xf numFmtId="0" fontId="24" fillId="0" borderId="0"/>
    <xf numFmtId="164" fontId="2" fillId="0" borderId="0" applyFont="0" applyFill="0" applyBorder="0" applyAlignment="0" applyProtection="0"/>
    <xf numFmtId="0" fontId="2" fillId="11" borderId="14" applyNumberFormat="0" applyFont="0" applyAlignment="0" applyProtection="0"/>
  </cellStyleXfs>
  <cellXfs count="4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right" vertical="center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8" fillId="3" borderId="9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vertical="top"/>
    </xf>
    <xf numFmtId="0" fontId="6" fillId="0" borderId="9" xfId="0" applyFont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top"/>
    </xf>
    <xf numFmtId="0" fontId="10" fillId="5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horizontal="left" vertical="top" readingOrder="1"/>
    </xf>
    <xf numFmtId="0" fontId="5" fillId="0" borderId="9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wrapText="1" readingOrder="1"/>
    </xf>
    <xf numFmtId="0" fontId="5" fillId="0" borderId="10" xfId="0" applyFont="1" applyBorder="1" applyAlignment="1">
      <alignment horizontal="center" wrapText="1" readingOrder="1"/>
    </xf>
    <xf numFmtId="0" fontId="12" fillId="0" borderId="0" xfId="0" applyFont="1"/>
    <xf numFmtId="0" fontId="12" fillId="0" borderId="9" xfId="0" applyFont="1" applyBorder="1"/>
    <xf numFmtId="0" fontId="12" fillId="0" borderId="0" xfId="0" applyFont="1" applyAlignment="1">
      <alignment vertical="top"/>
    </xf>
    <xf numFmtId="0" fontId="10" fillId="5" borderId="9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 readingOrder="1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12" borderId="7" xfId="0" applyFont="1" applyFill="1" applyBorder="1" applyAlignment="1" applyProtection="1">
      <alignment vertical="center"/>
      <protection locked="0"/>
    </xf>
    <xf numFmtId="14" fontId="12" fillId="12" borderId="4" xfId="0" applyNumberFormat="1" applyFont="1" applyFill="1" applyBorder="1" applyAlignment="1" applyProtection="1">
      <alignment vertical="center"/>
      <protection locked="0"/>
    </xf>
    <xf numFmtId="164" fontId="12" fillId="12" borderId="4" xfId="0" applyNumberFormat="1" applyFont="1" applyFill="1" applyBorder="1" applyAlignment="1" applyProtection="1">
      <alignment vertical="center"/>
      <protection locked="0"/>
    </xf>
    <xf numFmtId="0" fontId="11" fillId="13" borderId="0" xfId="0" applyFont="1" applyFill="1" applyAlignment="1">
      <alignment horizontal="right" vertical="center"/>
    </xf>
    <xf numFmtId="164" fontId="12" fillId="14" borderId="0" xfId="0" applyNumberFormat="1" applyFont="1" applyFill="1" applyAlignment="1">
      <alignment horizontal="right" vertical="center"/>
    </xf>
    <xf numFmtId="164" fontId="11" fillId="13" borderId="0" xfId="0" applyNumberFormat="1" applyFont="1" applyFill="1" applyAlignment="1">
      <alignment horizontal="right" vertical="center"/>
    </xf>
    <xf numFmtId="0" fontId="11" fillId="15" borderId="0" xfId="0" applyFont="1" applyFill="1" applyAlignment="1">
      <alignment horizontal="right" vertical="center"/>
    </xf>
    <xf numFmtId="164" fontId="12" fillId="3" borderId="0" xfId="0" applyNumberFormat="1" applyFont="1" applyFill="1" applyAlignment="1">
      <alignment horizontal="right" vertical="center"/>
    </xf>
    <xf numFmtId="164" fontId="11" fillId="15" borderId="0" xfId="0" applyNumberFormat="1" applyFont="1" applyFill="1" applyAlignment="1">
      <alignment horizontal="right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8" xfId="0" applyFont="1" applyBorder="1" applyAlignment="1">
      <alignment horizontal="centerContinuous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textRotation="90"/>
    </xf>
    <xf numFmtId="0" fontId="12" fillId="0" borderId="9" xfId="0" applyFont="1" applyBorder="1" applyAlignment="1">
      <alignment horizontal="center" textRotation="90" wrapText="1"/>
    </xf>
    <xf numFmtId="0" fontId="12" fillId="16" borderId="3" xfId="0" applyFont="1" applyFill="1" applyBorder="1" applyAlignment="1">
      <alignment horizontal="center" textRotation="90"/>
    </xf>
    <xf numFmtId="0" fontId="11" fillId="0" borderId="20" xfId="0" applyFont="1" applyBorder="1" applyAlignment="1">
      <alignment horizontal="center" vertical="center"/>
    </xf>
    <xf numFmtId="0" fontId="12" fillId="0" borderId="0" xfId="0" applyFont="1" applyAlignment="1">
      <alignment vertical="center" textRotation="9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49" fontId="12" fillId="0" borderId="23" xfId="0" applyNumberFormat="1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164" fontId="12" fillId="0" borderId="23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64" fontId="11" fillId="0" borderId="26" xfId="0" applyNumberFormat="1" applyFont="1" applyBorder="1" applyAlignment="1">
      <alignment vertical="center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vertical="center"/>
      <protection locked="0"/>
    </xf>
    <xf numFmtId="49" fontId="12" fillId="0" borderId="29" xfId="0" applyNumberFormat="1" applyFont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164" fontId="12" fillId="0" borderId="29" xfId="0" applyNumberFormat="1" applyFont="1" applyBorder="1" applyAlignment="1" applyProtection="1">
      <alignment vertical="center"/>
      <protection locked="0"/>
    </xf>
    <xf numFmtId="164" fontId="12" fillId="0" borderId="30" xfId="0" applyNumberFormat="1" applyFont="1" applyBorder="1" applyAlignment="1" applyProtection="1">
      <alignment vertical="center"/>
      <protection locked="0"/>
    </xf>
    <xf numFmtId="164" fontId="12" fillId="0" borderId="31" xfId="0" applyNumberFormat="1" applyFont="1" applyBorder="1" applyAlignment="1" applyProtection="1">
      <alignment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vertical="center"/>
      <protection locked="0"/>
    </xf>
    <xf numFmtId="49" fontId="12" fillId="0" borderId="34" xfId="0" applyNumberFormat="1" applyFont="1" applyBorder="1" applyAlignment="1" applyProtection="1">
      <alignment vertical="center"/>
      <protection locked="0"/>
    </xf>
    <xf numFmtId="0" fontId="12" fillId="0" borderId="34" xfId="0" applyFont="1" applyBorder="1" applyAlignment="1" applyProtection="1">
      <alignment vertical="center"/>
      <protection locked="0"/>
    </xf>
    <xf numFmtId="164" fontId="12" fillId="0" borderId="34" xfId="0" applyNumberFormat="1" applyFont="1" applyBorder="1" applyAlignment="1" applyProtection="1">
      <alignment vertical="center"/>
      <protection locked="0"/>
    </xf>
    <xf numFmtId="164" fontId="12" fillId="0" borderId="35" xfId="0" applyNumberFormat="1" applyFont="1" applyBorder="1" applyAlignment="1" applyProtection="1">
      <alignment vertical="center"/>
      <protection locked="0"/>
    </xf>
    <xf numFmtId="164" fontId="12" fillId="0" borderId="36" xfId="0" applyNumberFormat="1" applyFont="1" applyBorder="1" applyAlignment="1" applyProtection="1">
      <alignment vertical="center"/>
      <protection locked="0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164" fontId="11" fillId="0" borderId="38" xfId="0" applyNumberFormat="1" applyFont="1" applyBorder="1" applyAlignment="1">
      <alignment vertical="center"/>
    </xf>
    <xf numFmtId="164" fontId="11" fillId="0" borderId="39" xfId="0" applyNumberFormat="1" applyFont="1" applyBorder="1" applyAlignment="1">
      <alignment vertical="center"/>
    </xf>
    <xf numFmtId="164" fontId="11" fillId="0" borderId="4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textRotation="90"/>
    </xf>
    <xf numFmtId="0" fontId="11" fillId="16" borderId="4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textRotation="90"/>
    </xf>
    <xf numFmtId="0" fontId="12" fillId="0" borderId="23" xfId="0" applyFont="1" applyBorder="1" applyAlignment="1">
      <alignment vertical="center"/>
    </xf>
    <xf numFmtId="0" fontId="12" fillId="0" borderId="45" xfId="0" applyFont="1" applyBorder="1" applyAlignment="1" applyProtection="1">
      <alignment vertical="center"/>
      <protection locked="0"/>
    </xf>
    <xf numFmtId="164" fontId="11" fillId="0" borderId="20" xfId="0" applyNumberFormat="1" applyFont="1" applyBorder="1" applyAlignment="1">
      <alignment vertical="center"/>
    </xf>
    <xf numFmtId="164" fontId="12" fillId="0" borderId="0" xfId="0" applyNumberFormat="1" applyFont="1" applyAlignment="1" applyProtection="1">
      <alignment vertical="center"/>
      <protection locked="0"/>
    </xf>
    <xf numFmtId="0" fontId="12" fillId="0" borderId="29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164" fontId="11" fillId="0" borderId="48" xfId="0" applyNumberFormat="1" applyFont="1" applyBorder="1" applyAlignment="1">
      <alignment vertical="center"/>
    </xf>
    <xf numFmtId="164" fontId="11" fillId="0" borderId="49" xfId="0" applyNumberFormat="1" applyFont="1" applyBorder="1" applyAlignment="1">
      <alignment vertical="center"/>
    </xf>
    <xf numFmtId="164" fontId="12" fillId="0" borderId="50" xfId="0" applyNumberFormat="1" applyFont="1" applyBorder="1" applyAlignment="1">
      <alignment vertical="center"/>
    </xf>
    <xf numFmtId="164" fontId="11" fillId="0" borderId="50" xfId="0" applyNumberFormat="1" applyFont="1" applyBorder="1" applyAlignment="1">
      <alignment vertical="center"/>
    </xf>
    <xf numFmtId="164" fontId="11" fillId="0" borderId="51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0" xfId="5" applyFont="1" applyAlignment="1">
      <alignment vertical="top"/>
    </xf>
    <xf numFmtId="0" fontId="16" fillId="0" borderId="0" xfId="6" applyFont="1" applyAlignment="1">
      <alignment vertical="center"/>
    </xf>
    <xf numFmtId="0" fontId="16" fillId="0" borderId="0" xfId="6" applyFont="1" applyBorder="1" applyAlignment="1"/>
    <xf numFmtId="0" fontId="12" fillId="0" borderId="44" xfId="0" applyFont="1" applyBorder="1" applyAlignment="1" applyProtection="1">
      <alignment vertical="center"/>
      <protection locked="0"/>
    </xf>
    <xf numFmtId="164" fontId="12" fillId="0" borderId="52" xfId="0" applyNumberFormat="1" applyFont="1" applyBorder="1" applyAlignment="1" applyProtection="1">
      <alignment vertical="center"/>
      <protection locked="0"/>
    </xf>
    <xf numFmtId="164" fontId="11" fillId="0" borderId="53" xfId="0" applyNumberFormat="1" applyFont="1" applyBorder="1" applyAlignment="1">
      <alignment vertical="center"/>
    </xf>
    <xf numFmtId="164" fontId="12" fillId="0" borderId="54" xfId="0" applyNumberFormat="1" applyFont="1" applyBorder="1" applyAlignment="1" applyProtection="1">
      <alignment vertical="center"/>
      <protection locked="0"/>
    </xf>
    <xf numFmtId="164" fontId="11" fillId="0" borderId="55" xfId="0" applyNumberFormat="1" applyFont="1" applyBorder="1" applyAlignment="1">
      <alignment vertical="center"/>
    </xf>
    <xf numFmtId="0" fontId="12" fillId="0" borderId="56" xfId="0" applyFont="1" applyBorder="1" applyAlignment="1" applyProtection="1">
      <alignment vertical="center"/>
      <protection locked="0"/>
    </xf>
    <xf numFmtId="164" fontId="12" fillId="0" borderId="57" xfId="0" applyNumberFormat="1" applyFont="1" applyBorder="1" applyAlignment="1" applyProtection="1">
      <alignment vertical="center"/>
      <protection locked="0"/>
    </xf>
    <xf numFmtId="164" fontId="11" fillId="0" borderId="58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164" fontId="11" fillId="0" borderId="59" xfId="0" applyNumberFormat="1" applyFont="1" applyBorder="1" applyAlignment="1">
      <alignment vertical="center"/>
    </xf>
    <xf numFmtId="0" fontId="12" fillId="17" borderId="60" xfId="0" applyFont="1" applyFill="1" applyBorder="1" applyAlignment="1">
      <alignment horizontal="center" vertical="center" wrapText="1"/>
    </xf>
    <xf numFmtId="164" fontId="12" fillId="0" borderId="61" xfId="0" applyNumberFormat="1" applyFont="1" applyBorder="1" applyAlignment="1" applyProtection="1">
      <alignment vertical="center"/>
      <protection locked="0"/>
    </xf>
    <xf numFmtId="164" fontId="12" fillId="17" borderId="62" xfId="0" applyNumberFormat="1" applyFont="1" applyFill="1" applyBorder="1" applyAlignment="1" applyProtection="1">
      <alignment vertical="center"/>
      <protection locked="0"/>
    </xf>
    <xf numFmtId="164" fontId="12" fillId="17" borderId="63" xfId="0" applyNumberFormat="1" applyFont="1" applyFill="1" applyBorder="1" applyAlignment="1" applyProtection="1">
      <alignment vertical="center"/>
      <protection locked="0"/>
    </xf>
    <xf numFmtId="164" fontId="12" fillId="17" borderId="64" xfId="0" applyNumberFormat="1" applyFont="1" applyFill="1" applyBorder="1" applyAlignment="1" applyProtection="1">
      <alignment vertical="center"/>
      <protection locked="0"/>
    </xf>
    <xf numFmtId="0" fontId="11" fillId="4" borderId="65" xfId="0" applyFont="1" applyFill="1" applyBorder="1" applyAlignment="1">
      <alignment vertical="center"/>
    </xf>
    <xf numFmtId="0" fontId="11" fillId="17" borderId="0" xfId="0" applyFont="1" applyFill="1" applyAlignment="1">
      <alignment vertical="center"/>
    </xf>
    <xf numFmtId="0" fontId="12" fillId="17" borderId="0" xfId="0" applyFont="1" applyFill="1" applyAlignment="1">
      <alignment vertical="center"/>
    </xf>
    <xf numFmtId="165" fontId="12" fillId="17" borderId="0" xfId="0" applyNumberFormat="1" applyFont="1" applyFill="1" applyAlignment="1">
      <alignment vertical="center"/>
    </xf>
    <xf numFmtId="0" fontId="16" fillId="0" borderId="0" xfId="6" applyFont="1" applyAlignment="1"/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vertical="top" wrapText="1" readingOrder="1"/>
    </xf>
    <xf numFmtId="0" fontId="12" fillId="9" borderId="12" xfId="1" applyFont="1" applyAlignment="1" applyProtection="1">
      <alignment vertical="top"/>
      <protection locked="0"/>
    </xf>
    <xf numFmtId="166" fontId="12" fillId="11" borderId="14" xfId="4" applyNumberFormat="1" applyFont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wrapText="1" readingOrder="1"/>
    </xf>
    <xf numFmtId="164" fontId="12" fillId="18" borderId="12" xfId="3" applyNumberFormat="1" applyFont="1" applyFill="1" applyAlignment="1" applyProtection="1">
      <alignment vertical="top" readingOrder="1"/>
    </xf>
    <xf numFmtId="10" fontId="12" fillId="18" borderId="66" xfId="2" applyNumberFormat="1" applyFont="1" applyFill="1" applyBorder="1" applyAlignment="1" applyProtection="1">
      <alignment horizontal="right" vertical="top" readingOrder="1"/>
      <protection locked="0"/>
    </xf>
    <xf numFmtId="0" fontId="11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1" fillId="16" borderId="9" xfId="0" applyFont="1" applyFill="1" applyBorder="1" applyAlignment="1">
      <alignment vertical="top" wrapText="1"/>
    </xf>
    <xf numFmtId="0" fontId="11" fillId="16" borderId="9" xfId="0" applyFont="1" applyFill="1" applyBorder="1"/>
    <xf numFmtId="43" fontId="11" fillId="16" borderId="9" xfId="0" applyNumberFormat="1" applyFont="1" applyFill="1" applyBorder="1"/>
    <xf numFmtId="0" fontId="11" fillId="0" borderId="0" xfId="7" applyFont="1" applyAlignment="1">
      <alignment vertical="top" readingOrder="1"/>
    </xf>
    <xf numFmtId="0" fontId="12" fillId="0" borderId="0" xfId="0" applyFont="1" applyAlignment="1">
      <alignment horizontal="right" vertical="center"/>
    </xf>
    <xf numFmtId="0" fontId="27" fillId="0" borderId="0" xfId="7" applyFont="1" applyAlignment="1">
      <alignment vertical="top"/>
    </xf>
    <xf numFmtId="0" fontId="27" fillId="0" borderId="0" xfId="7" applyFont="1"/>
    <xf numFmtId="0" fontId="29" fillId="0" borderId="0" xfId="7" applyFont="1"/>
    <xf numFmtId="0" fontId="32" fillId="0" borderId="0" xfId="7" applyFont="1" applyAlignment="1">
      <alignment vertical="center" readingOrder="1"/>
    </xf>
    <xf numFmtId="0" fontId="26" fillId="24" borderId="67" xfId="7" applyFont="1" applyFill="1" applyBorder="1" applyAlignment="1">
      <alignment horizontal="center" vertical="top" wrapText="1"/>
    </xf>
    <xf numFmtId="0" fontId="31" fillId="24" borderId="68" xfId="7" applyFont="1" applyFill="1" applyBorder="1" applyAlignment="1">
      <alignment horizontal="center" vertical="top" wrapText="1"/>
    </xf>
    <xf numFmtId="0" fontId="31" fillId="24" borderId="68" xfId="7" applyFont="1" applyFill="1" applyBorder="1" applyAlignment="1">
      <alignment horizontal="center" vertical="top"/>
    </xf>
    <xf numFmtId="0" fontId="28" fillId="0" borderId="0" xfId="7" applyFont="1" applyAlignment="1">
      <alignment vertical="top" readingOrder="1"/>
    </xf>
    <xf numFmtId="0" fontId="33" fillId="0" borderId="0" xfId="7" applyFont="1" applyAlignment="1">
      <alignment vertical="top"/>
    </xf>
    <xf numFmtId="0" fontId="34" fillId="0" borderId="0" xfId="7" applyFont="1" applyAlignment="1">
      <alignment vertical="top"/>
    </xf>
    <xf numFmtId="0" fontId="34" fillId="0" borderId="0" xfId="7" applyFont="1"/>
    <xf numFmtId="0" fontId="35" fillId="0" borderId="0" xfId="7" applyFont="1" applyAlignment="1">
      <alignment vertical="center" readingOrder="1"/>
    </xf>
    <xf numFmtId="0" fontId="36" fillId="0" borderId="0" xfId="7" applyFont="1"/>
    <xf numFmtId="0" fontId="37" fillId="9" borderId="12" xfId="9" applyFont="1" applyAlignment="1" applyProtection="1">
      <alignment vertical="center" readingOrder="1"/>
      <protection locked="0"/>
    </xf>
    <xf numFmtId="0" fontId="38" fillId="0" borderId="0" xfId="7" applyFont="1"/>
    <xf numFmtId="0" fontId="36" fillId="11" borderId="14" xfId="15" applyFont="1" applyAlignment="1" applyProtection="1">
      <protection locked="0"/>
    </xf>
    <xf numFmtId="0" fontId="39" fillId="0" borderId="0" xfId="7" applyFont="1" applyAlignment="1">
      <alignment vertical="center" readingOrder="1"/>
    </xf>
    <xf numFmtId="0" fontId="33" fillId="24" borderId="67" xfId="7" applyFont="1" applyFill="1" applyBorder="1" applyAlignment="1">
      <alignment horizontal="center" vertical="top" wrapText="1"/>
    </xf>
    <xf numFmtId="0" fontId="33" fillId="24" borderId="68" xfId="7" applyFont="1" applyFill="1" applyBorder="1" applyAlignment="1">
      <alignment horizontal="center" vertical="top" wrapText="1"/>
    </xf>
    <xf numFmtId="0" fontId="33" fillId="24" borderId="68" xfId="7" applyFont="1" applyFill="1" applyBorder="1" applyAlignment="1">
      <alignment horizontal="center" vertical="top"/>
    </xf>
    <xf numFmtId="0" fontId="38" fillId="24" borderId="68" xfId="7" applyFont="1" applyFill="1" applyBorder="1" applyAlignment="1">
      <alignment horizontal="center" vertical="top" wrapText="1"/>
    </xf>
    <xf numFmtId="0" fontId="38" fillId="24" borderId="68" xfId="7" applyFont="1" applyFill="1" applyBorder="1" applyAlignment="1">
      <alignment horizontal="center" vertical="top"/>
    </xf>
    <xf numFmtId="0" fontId="38" fillId="24" borderId="93" xfId="7" applyFont="1" applyFill="1" applyBorder="1" applyAlignment="1">
      <alignment horizontal="center" vertical="top"/>
    </xf>
    <xf numFmtId="0" fontId="38" fillId="24" borderId="93" xfId="7" applyFont="1" applyFill="1" applyBorder="1" applyAlignment="1">
      <alignment horizontal="center" vertical="top" wrapText="1"/>
    </xf>
    <xf numFmtId="0" fontId="38" fillId="24" borderId="94" xfId="7" applyFont="1" applyFill="1" applyBorder="1" applyAlignment="1">
      <alignment horizontal="center" vertical="top" wrapText="1"/>
    </xf>
    <xf numFmtId="0" fontId="38" fillId="24" borderId="94" xfId="7" applyFont="1" applyFill="1" applyBorder="1" applyAlignment="1">
      <alignment horizontal="center" vertical="top"/>
    </xf>
    <xf numFmtId="0" fontId="38" fillId="24" borderId="95" xfId="7" applyFont="1" applyFill="1" applyBorder="1" applyAlignment="1">
      <alignment horizontal="center" vertical="top"/>
    </xf>
    <xf numFmtId="0" fontId="34" fillId="0" borderId="70" xfId="7" applyFont="1" applyBorder="1" applyAlignment="1" applyProtection="1">
      <alignment vertical="top"/>
      <protection locked="0"/>
    </xf>
    <xf numFmtId="0" fontId="40" fillId="0" borderId="71" xfId="7" applyFont="1" applyBorder="1" applyAlignment="1" applyProtection="1">
      <alignment vertical="top"/>
      <protection locked="0"/>
    </xf>
    <xf numFmtId="167" fontId="40" fillId="0" borderId="71" xfId="7" applyNumberFormat="1" applyFont="1" applyBorder="1" applyAlignment="1" applyProtection="1">
      <alignment vertical="top"/>
      <protection locked="0"/>
    </xf>
    <xf numFmtId="164" fontId="40" fillId="0" borderId="71" xfId="7" applyNumberFormat="1" applyFont="1" applyBorder="1" applyAlignment="1" applyProtection="1">
      <alignment vertical="top"/>
      <protection locked="0"/>
    </xf>
    <xf numFmtId="164" fontId="34" fillId="0" borderId="72" xfId="7" applyNumberFormat="1" applyFont="1" applyBorder="1" applyAlignment="1" applyProtection="1">
      <alignment vertical="top"/>
      <protection locked="0"/>
    </xf>
    <xf numFmtId="165" fontId="40" fillId="0" borderId="96" xfId="7" applyNumberFormat="1" applyFont="1" applyBorder="1" applyAlignment="1" applyProtection="1">
      <alignment vertical="top"/>
      <protection locked="0"/>
    </xf>
    <xf numFmtId="165" fontId="40" fillId="0" borderId="71" xfId="7" applyNumberFormat="1" applyFont="1" applyBorder="1" applyAlignment="1" applyProtection="1">
      <alignment vertical="top"/>
      <protection locked="0"/>
    </xf>
    <xf numFmtId="0" fontId="34" fillId="0" borderId="73" xfId="7" applyFont="1" applyBorder="1" applyAlignment="1" applyProtection="1">
      <alignment vertical="top"/>
      <protection locked="0"/>
    </xf>
    <xf numFmtId="0" fontId="40" fillId="0" borderId="74" xfId="7" applyFont="1" applyBorder="1" applyAlignment="1" applyProtection="1">
      <alignment vertical="top"/>
      <protection locked="0"/>
    </xf>
    <xf numFmtId="167" fontId="40" fillId="0" borderId="74" xfId="7" applyNumberFormat="1" applyFont="1" applyBorder="1" applyAlignment="1" applyProtection="1">
      <alignment vertical="top"/>
      <protection locked="0"/>
    </xf>
    <xf numFmtId="164" fontId="40" fillId="0" borderId="74" xfId="7" applyNumberFormat="1" applyFont="1" applyBorder="1" applyAlignment="1" applyProtection="1">
      <alignment vertical="top"/>
      <protection locked="0"/>
    </xf>
    <xf numFmtId="164" fontId="34" fillId="0" borderId="75" xfId="7" applyNumberFormat="1" applyFont="1" applyBorder="1" applyAlignment="1" applyProtection="1">
      <alignment vertical="top"/>
      <protection locked="0"/>
    </xf>
    <xf numFmtId="165" fontId="40" fillId="0" borderId="74" xfId="7" applyNumberFormat="1" applyFont="1" applyBorder="1" applyAlignment="1" applyProtection="1">
      <alignment vertical="top"/>
      <protection locked="0"/>
    </xf>
    <xf numFmtId="0" fontId="34" fillId="0" borderId="0" xfId="7" applyFont="1" applyAlignment="1" applyProtection="1">
      <alignment vertical="top"/>
      <protection locked="0"/>
    </xf>
    <xf numFmtId="0" fontId="35" fillId="0" borderId="0" xfId="7" applyFont="1" applyAlignment="1">
      <alignment vertical="top" readingOrder="1"/>
    </xf>
    <xf numFmtId="0" fontId="39" fillId="0" borderId="0" xfId="5" applyFont="1" applyAlignment="1">
      <alignment vertical="top" readingOrder="1"/>
    </xf>
    <xf numFmtId="0" fontId="34" fillId="0" borderId="0" xfId="5" applyFont="1" applyAlignment="1">
      <alignment vertical="top"/>
    </xf>
    <xf numFmtId="0" fontId="39" fillId="0" borderId="0" xfId="7" applyFont="1" applyAlignment="1">
      <alignment vertical="top" readingOrder="1"/>
    </xf>
    <xf numFmtId="0" fontId="31" fillId="0" borderId="0" xfId="8" applyFont="1" applyAlignment="1">
      <alignment vertical="top" wrapText="1"/>
    </xf>
    <xf numFmtId="0" fontId="29" fillId="0" borderId="0" xfId="8" applyFont="1" applyAlignment="1">
      <alignment vertical="top"/>
    </xf>
    <xf numFmtId="0" fontId="29" fillId="0" borderId="0" xfId="8" applyFont="1" applyAlignment="1">
      <alignment horizontal="right" vertical="top"/>
    </xf>
    <xf numFmtId="0" fontId="31" fillId="0" borderId="0" xfId="8" applyFont="1" applyAlignment="1">
      <alignment vertical="top" wrapText="1" readingOrder="1"/>
    </xf>
    <xf numFmtId="0" fontId="30" fillId="9" borderId="12" xfId="9" applyFont="1" applyAlignment="1" applyProtection="1">
      <alignment vertical="top"/>
      <protection locked="0"/>
    </xf>
    <xf numFmtId="49" fontId="29" fillId="11" borderId="14" xfId="10" applyNumberFormat="1" applyFont="1" applyAlignment="1" applyProtection="1">
      <alignment horizontal="left" vertical="top"/>
      <protection locked="0"/>
    </xf>
    <xf numFmtId="0" fontId="31" fillId="0" borderId="0" xfId="8" applyFont="1" applyAlignment="1">
      <alignment vertical="top" readingOrder="1"/>
    </xf>
    <xf numFmtId="0" fontId="29" fillId="0" borderId="0" xfId="8" applyFont="1" applyAlignment="1">
      <alignment vertical="top" readingOrder="1"/>
    </xf>
    <xf numFmtId="164" fontId="41" fillId="10" borderId="12" xfId="11" applyNumberFormat="1" applyFont="1" applyAlignment="1" applyProtection="1">
      <alignment vertical="top" readingOrder="1"/>
    </xf>
    <xf numFmtId="0" fontId="31" fillId="0" borderId="0" xfId="8" applyFont="1" applyAlignment="1">
      <alignment horizontal="left" vertical="top" wrapText="1" readingOrder="1"/>
    </xf>
    <xf numFmtId="164" fontId="41" fillId="10" borderId="12" xfId="11" applyNumberFormat="1" applyFont="1" applyAlignment="1" applyProtection="1">
      <alignment vertical="top" readingOrder="1"/>
      <protection locked="0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right" vertical="top" readingOrder="1"/>
    </xf>
    <xf numFmtId="0" fontId="31" fillId="19" borderId="67" xfId="8" applyFont="1" applyFill="1" applyBorder="1" applyAlignment="1">
      <alignment horizontal="center" vertical="top" wrapText="1" readingOrder="1"/>
    </xf>
    <xf numFmtId="0" fontId="31" fillId="19" borderId="68" xfId="8" applyFont="1" applyFill="1" applyBorder="1" applyAlignment="1">
      <alignment horizontal="center" vertical="top" readingOrder="1"/>
    </xf>
    <xf numFmtId="0" fontId="31" fillId="19" borderId="68" xfId="8" applyFont="1" applyFill="1" applyBorder="1" applyAlignment="1">
      <alignment horizontal="center" vertical="top" wrapText="1" readingOrder="1"/>
    </xf>
    <xf numFmtId="0" fontId="31" fillId="19" borderId="69" xfId="8" applyFont="1" applyFill="1" applyBorder="1" applyAlignment="1">
      <alignment horizontal="center" vertical="top" readingOrder="1"/>
    </xf>
    <xf numFmtId="0" fontId="31" fillId="20" borderId="70" xfId="8" applyFont="1" applyFill="1" applyBorder="1" applyAlignment="1">
      <alignment horizontal="left" vertical="top" wrapText="1" readingOrder="1"/>
    </xf>
    <xf numFmtId="164" fontId="31" fillId="20" borderId="71" xfId="8" applyNumberFormat="1" applyFont="1" applyFill="1" applyBorder="1" applyAlignment="1">
      <alignment vertical="top"/>
    </xf>
    <xf numFmtId="165" fontId="31" fillId="20" borderId="71" xfId="8" applyNumberFormat="1" applyFont="1" applyFill="1" applyBorder="1" applyAlignment="1">
      <alignment horizontal="center" vertical="top"/>
    </xf>
    <xf numFmtId="165" fontId="31" fillId="20" borderId="71" xfId="8" applyNumberFormat="1" applyFont="1" applyFill="1" applyBorder="1" applyAlignment="1">
      <alignment horizontal="right" vertical="top"/>
    </xf>
    <xf numFmtId="0" fontId="31" fillId="20" borderId="72" xfId="8" applyFont="1" applyFill="1" applyBorder="1" applyAlignment="1">
      <alignment vertical="top"/>
    </xf>
    <xf numFmtId="0" fontId="29" fillId="0" borderId="70" xfId="8" applyFont="1" applyBorder="1" applyAlignment="1">
      <alignment horizontal="left" vertical="top" wrapText="1" readingOrder="1"/>
    </xf>
    <xf numFmtId="164" fontId="29" fillId="0" borderId="71" xfId="8" applyNumberFormat="1" applyFont="1" applyBorder="1" applyAlignment="1" applyProtection="1">
      <alignment vertical="top"/>
      <protection locked="0"/>
    </xf>
    <xf numFmtId="165" fontId="31" fillId="6" borderId="71" xfId="8" applyNumberFormat="1" applyFont="1" applyFill="1" applyBorder="1" applyAlignment="1">
      <alignment horizontal="center" vertical="top"/>
    </xf>
    <xf numFmtId="165" fontId="29" fillId="0" borderId="71" xfId="12" applyNumberFormat="1" applyFont="1" applyFill="1" applyBorder="1" applyAlignment="1" applyProtection="1">
      <alignment horizontal="right" vertical="top"/>
    </xf>
    <xf numFmtId="0" fontId="29" fillId="0" borderId="72" xfId="8" applyFont="1" applyBorder="1" applyAlignment="1" applyProtection="1">
      <alignment vertical="top"/>
      <protection locked="0"/>
    </xf>
    <xf numFmtId="0" fontId="29" fillId="6" borderId="70" xfId="8" applyFont="1" applyFill="1" applyBorder="1" applyAlignment="1">
      <alignment horizontal="left" vertical="top" wrapText="1" readingOrder="1"/>
    </xf>
    <xf numFmtId="164" fontId="29" fillId="6" borderId="71" xfId="8" applyNumberFormat="1" applyFont="1" applyFill="1" applyBorder="1" applyAlignment="1">
      <alignment vertical="top"/>
    </xf>
    <xf numFmtId="165" fontId="31" fillId="6" borderId="71" xfId="8" applyNumberFormat="1" applyFont="1" applyFill="1" applyBorder="1" applyAlignment="1">
      <alignment horizontal="center" vertical="top" readingOrder="1"/>
    </xf>
    <xf numFmtId="165" fontId="29" fillId="6" borderId="71" xfId="12" applyNumberFormat="1" applyFont="1" applyFill="1" applyBorder="1" applyAlignment="1" applyProtection="1">
      <alignment horizontal="right" vertical="top"/>
    </xf>
    <xf numFmtId="0" fontId="29" fillId="6" borderId="72" xfId="8" applyFont="1" applyFill="1" applyBorder="1" applyAlignment="1">
      <alignment vertical="top"/>
    </xf>
    <xf numFmtId="165" fontId="29" fillId="6" borderId="71" xfId="8" applyNumberFormat="1" applyFont="1" applyFill="1" applyBorder="1" applyAlignment="1">
      <alignment horizontal="right" vertical="top"/>
    </xf>
    <xf numFmtId="0" fontId="31" fillId="21" borderId="70" xfId="8" applyFont="1" applyFill="1" applyBorder="1" applyAlignment="1">
      <alignment vertical="top" wrapText="1" readingOrder="1"/>
    </xf>
    <xf numFmtId="164" fontId="31" fillId="21" borderId="71" xfId="8" applyNumberFormat="1" applyFont="1" applyFill="1" applyBorder="1" applyAlignment="1">
      <alignment vertical="top"/>
    </xf>
    <xf numFmtId="165" fontId="31" fillId="21" borderId="71" xfId="8" applyNumberFormat="1" applyFont="1" applyFill="1" applyBorder="1" applyAlignment="1">
      <alignment horizontal="center" vertical="top"/>
    </xf>
    <xf numFmtId="165" fontId="31" fillId="21" borderId="71" xfId="8" applyNumberFormat="1" applyFont="1" applyFill="1" applyBorder="1" applyAlignment="1">
      <alignment horizontal="right" vertical="top"/>
    </xf>
    <xf numFmtId="0" fontId="31" fillId="21" borderId="72" xfId="8" applyFont="1" applyFill="1" applyBorder="1" applyAlignment="1">
      <alignment vertical="top"/>
    </xf>
    <xf numFmtId="0" fontId="31" fillId="15" borderId="70" xfId="8" applyFont="1" applyFill="1" applyBorder="1" applyAlignment="1">
      <alignment vertical="top" wrapText="1" readingOrder="1"/>
    </xf>
    <xf numFmtId="164" fontId="29" fillId="15" borderId="71" xfId="8" applyNumberFormat="1" applyFont="1" applyFill="1" applyBorder="1" applyAlignment="1">
      <alignment vertical="top"/>
    </xf>
    <xf numFmtId="165" fontId="31" fillId="15" borderId="71" xfId="8" applyNumberFormat="1" applyFont="1" applyFill="1" applyBorder="1" applyAlignment="1">
      <alignment horizontal="center" vertical="top"/>
    </xf>
    <xf numFmtId="165" fontId="29" fillId="15" borderId="71" xfId="8" applyNumberFormat="1" applyFont="1" applyFill="1" applyBorder="1" applyAlignment="1">
      <alignment horizontal="right" vertical="top"/>
    </xf>
    <xf numFmtId="0" fontId="29" fillId="15" borderId="72" xfId="8" applyFont="1" applyFill="1" applyBorder="1" applyAlignment="1">
      <alignment vertical="top"/>
    </xf>
    <xf numFmtId="0" fontId="31" fillId="22" borderId="70" xfId="8" applyFont="1" applyFill="1" applyBorder="1" applyAlignment="1">
      <alignment vertical="top" wrapText="1" readingOrder="1"/>
    </xf>
    <xf numFmtId="164" fontId="29" fillId="22" borderId="71" xfId="8" applyNumberFormat="1" applyFont="1" applyFill="1" applyBorder="1" applyAlignment="1">
      <alignment vertical="top"/>
    </xf>
    <xf numFmtId="165" fontId="31" fillId="22" borderId="71" xfId="8" applyNumberFormat="1" applyFont="1" applyFill="1" applyBorder="1" applyAlignment="1">
      <alignment horizontal="center" vertical="top" readingOrder="1"/>
    </xf>
    <xf numFmtId="165" fontId="29" fillId="22" borderId="71" xfId="12" applyNumberFormat="1" applyFont="1" applyFill="1" applyBorder="1" applyAlignment="1" applyProtection="1">
      <alignment horizontal="right" vertical="top"/>
    </xf>
    <xf numFmtId="0" fontId="29" fillId="22" borderId="72" xfId="8" applyFont="1" applyFill="1" applyBorder="1" applyAlignment="1">
      <alignment vertical="top"/>
    </xf>
    <xf numFmtId="0" fontId="31" fillId="23" borderId="73" xfId="8" applyFont="1" applyFill="1" applyBorder="1" applyAlignment="1">
      <alignment vertical="top" wrapText="1" readingOrder="1"/>
    </xf>
    <xf numFmtId="164" fontId="29" fillId="23" borderId="74" xfId="8" applyNumberFormat="1" applyFont="1" applyFill="1" applyBorder="1" applyAlignment="1">
      <alignment vertical="top"/>
    </xf>
    <xf numFmtId="164" fontId="29" fillId="23" borderId="71" xfId="8" applyNumberFormat="1" applyFont="1" applyFill="1" applyBorder="1" applyAlignment="1">
      <alignment vertical="top"/>
    </xf>
    <xf numFmtId="165" fontId="31" fillId="23" borderId="74" xfId="8" applyNumberFormat="1" applyFont="1" applyFill="1" applyBorder="1" applyAlignment="1">
      <alignment horizontal="center" vertical="top" readingOrder="1"/>
    </xf>
    <xf numFmtId="165" fontId="29" fillId="23" borderId="74" xfId="12" applyNumberFormat="1" applyFont="1" applyFill="1" applyBorder="1" applyAlignment="1" applyProtection="1">
      <alignment horizontal="right" vertical="top"/>
    </xf>
    <xf numFmtId="0" fontId="29" fillId="23" borderId="75" xfId="8" applyFont="1" applyFill="1" applyBorder="1" applyAlignment="1">
      <alignment vertical="top"/>
    </xf>
    <xf numFmtId="0" fontId="31" fillId="24" borderId="76" xfId="8" applyFont="1" applyFill="1" applyBorder="1" applyAlignment="1">
      <alignment horizontal="right" wrapText="1"/>
    </xf>
    <xf numFmtId="164" fontId="29" fillId="0" borderId="71" xfId="8" applyNumberFormat="1" applyFont="1" applyBorder="1" applyProtection="1">
      <protection locked="0"/>
    </xf>
    <xf numFmtId="0" fontId="31" fillId="0" borderId="0" xfId="8" applyFont="1" applyAlignment="1">
      <alignment horizontal="center" vertical="top"/>
    </xf>
    <xf numFmtId="0" fontId="31" fillId="24" borderId="77" xfId="8" applyFont="1" applyFill="1" applyBorder="1" applyAlignment="1">
      <alignment horizontal="right" vertical="top" wrapText="1"/>
    </xf>
    <xf numFmtId="0" fontId="31" fillId="24" borderId="78" xfId="8" applyFont="1" applyFill="1" applyBorder="1" applyAlignment="1">
      <alignment horizontal="right" vertical="top" wrapText="1"/>
    </xf>
    <xf numFmtId="165" fontId="31" fillId="0" borderId="71" xfId="8" applyNumberFormat="1" applyFont="1" applyBorder="1" applyAlignment="1">
      <alignment horizontal="center" vertical="top"/>
    </xf>
    <xf numFmtId="0" fontId="29" fillId="0" borderId="0" xfId="8" applyFont="1" applyAlignment="1">
      <alignment horizontal="left" vertical="top" wrapText="1" readingOrder="1"/>
    </xf>
    <xf numFmtId="0" fontId="29" fillId="0" borderId="0" xfId="8" applyFont="1" applyAlignment="1" applyProtection="1">
      <alignment vertical="top"/>
      <protection locked="0"/>
    </xf>
    <xf numFmtId="0" fontId="29" fillId="0" borderId="0" xfId="8" applyFont="1" applyAlignment="1">
      <alignment vertical="top" wrapText="1" readingOrder="1"/>
    </xf>
    <xf numFmtId="0" fontId="31" fillId="0" borderId="0" xfId="8" applyFont="1" applyAlignment="1">
      <alignment horizontal="left" vertical="top" readingOrder="1"/>
    </xf>
    <xf numFmtId="0" fontId="29" fillId="0" borderId="0" xfId="8" applyFont="1" applyAlignment="1">
      <alignment horizontal="left" vertical="top" readingOrder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7" fillId="0" borderId="0" xfId="13" applyFont="1"/>
    <xf numFmtId="0" fontId="27" fillId="0" borderId="0" xfId="13" applyFont="1" applyAlignment="1">
      <alignment wrapText="1"/>
    </xf>
    <xf numFmtId="0" fontId="27" fillId="0" borderId="0" xfId="13" applyFont="1" applyAlignment="1">
      <alignment horizontal="right"/>
    </xf>
    <xf numFmtId="0" fontId="26" fillId="0" borderId="0" xfId="13" applyFont="1" applyAlignment="1">
      <alignment horizontal="right" vertical="top" wrapText="1" readingOrder="1"/>
    </xf>
    <xf numFmtId="0" fontId="27" fillId="0" borderId="0" xfId="13" applyFont="1" applyAlignment="1">
      <alignment horizontal="left" vertical="center" wrapText="1" readingOrder="1"/>
    </xf>
    <xf numFmtId="0" fontId="26" fillId="0" borderId="0" xfId="13" applyFont="1" applyAlignment="1">
      <alignment horizontal="left" vertical="top" wrapText="1" readingOrder="1"/>
    </xf>
    <xf numFmtId="0" fontId="27" fillId="0" borderId="0" xfId="13" applyFont="1" applyAlignment="1">
      <alignment horizontal="left" vertical="center" readingOrder="1"/>
    </xf>
    <xf numFmtId="0" fontId="27" fillId="0" borderId="0" xfId="13" applyFont="1" applyAlignment="1">
      <alignment horizontal="right" vertical="center" wrapText="1" readingOrder="1"/>
    </xf>
    <xf numFmtId="0" fontId="27" fillId="0" borderId="0" xfId="13" applyFont="1" applyAlignment="1">
      <alignment horizontal="right" vertical="center" readingOrder="1"/>
    </xf>
    <xf numFmtId="0" fontId="26" fillId="25" borderId="79" xfId="13" applyFont="1" applyFill="1" applyBorder="1" applyAlignment="1">
      <alignment horizontal="center" vertical="center" wrapText="1"/>
    </xf>
    <xf numFmtId="0" fontId="27" fillId="0" borderId="0" xfId="13" applyFont="1" applyAlignment="1">
      <alignment horizontal="center" wrapText="1"/>
    </xf>
    <xf numFmtId="0" fontId="27" fillId="0" borderId="79" xfId="13" applyFont="1" applyBorder="1" applyAlignment="1">
      <alignment horizontal="left" vertical="center"/>
    </xf>
    <xf numFmtId="0" fontId="27" fillId="0" borderId="79" xfId="13" applyFont="1" applyBorder="1" applyAlignment="1">
      <alignment horizontal="center"/>
    </xf>
    <xf numFmtId="0" fontId="27" fillId="0" borderId="79" xfId="13" applyFont="1" applyBorder="1" applyAlignment="1">
      <alignment wrapText="1"/>
    </xf>
    <xf numFmtId="0" fontId="27" fillId="0" borderId="79" xfId="13" applyFont="1" applyBorder="1"/>
    <xf numFmtId="9" fontId="27" fillId="0" borderId="79" xfId="13" applyNumberFormat="1" applyFont="1" applyBorder="1"/>
    <xf numFmtId="0" fontId="27" fillId="0" borderId="79" xfId="13" applyFont="1" applyBorder="1" applyAlignment="1">
      <alignment horizontal="left"/>
    </xf>
    <xf numFmtId="0" fontId="26" fillId="26" borderId="79" xfId="13" applyFont="1" applyFill="1" applyBorder="1" applyAlignment="1">
      <alignment horizontal="center" vertical="center" wrapText="1"/>
    </xf>
    <xf numFmtId="0" fontId="26" fillId="0" borderId="0" xfId="7" applyFont="1"/>
    <xf numFmtId="0" fontId="27" fillId="0" borderId="0" xfId="7" applyFont="1" applyAlignment="1">
      <alignment horizontal="right"/>
    </xf>
    <xf numFmtId="0" fontId="44" fillId="9" borderId="12" xfId="9" applyFont="1" applyProtection="1">
      <protection locked="0"/>
    </xf>
    <xf numFmtId="0" fontId="26" fillId="11" borderId="14" xfId="15" applyFont="1" applyProtection="1">
      <protection locked="0"/>
    </xf>
    <xf numFmtId="0" fontId="26" fillId="0" borderId="0" xfId="7" applyFont="1" applyAlignment="1">
      <alignment horizontal="center"/>
    </xf>
    <xf numFmtId="0" fontId="26" fillId="0" borderId="7" xfId="7" applyFont="1" applyBorder="1" applyAlignment="1">
      <alignment vertical="center"/>
    </xf>
    <xf numFmtId="0" fontId="31" fillId="24" borderId="67" xfId="7" applyFont="1" applyFill="1" applyBorder="1" applyAlignment="1">
      <alignment horizontal="center" vertical="center"/>
    </xf>
    <xf numFmtId="0" fontId="31" fillId="24" borderId="83" xfId="7" applyFont="1" applyFill="1" applyBorder="1" applyAlignment="1">
      <alignment horizontal="center"/>
    </xf>
    <xf numFmtId="164" fontId="31" fillId="24" borderId="83" xfId="14" applyFont="1" applyFill="1" applyBorder="1" applyAlignment="1" applyProtection="1">
      <alignment horizontal="center"/>
    </xf>
    <xf numFmtId="0" fontId="31" fillId="24" borderId="69" xfId="7" applyFont="1" applyFill="1" applyBorder="1" applyAlignment="1">
      <alignment horizontal="center" vertical="center"/>
    </xf>
    <xf numFmtId="0" fontId="27" fillId="29" borderId="70" xfId="7" applyFont="1" applyFill="1" applyBorder="1"/>
    <xf numFmtId="164" fontId="27" fillId="29" borderId="71" xfId="7" applyNumberFormat="1" applyFont="1" applyFill="1" applyBorder="1"/>
    <xf numFmtId="164" fontId="27" fillId="29" borderId="72" xfId="14" applyFont="1" applyFill="1" applyBorder="1" applyAlignment="1" applyProtection="1"/>
    <xf numFmtId="0" fontId="27" fillId="0" borderId="70" xfId="7" applyFont="1" applyBorder="1" applyAlignment="1">
      <alignment horizontal="left" indent="1"/>
    </xf>
    <xf numFmtId="164" fontId="27" fillId="8" borderId="71" xfId="7" applyNumberFormat="1" applyFont="1" applyFill="1" applyBorder="1" applyAlignment="1" applyProtection="1">
      <alignment vertical="top"/>
      <protection locked="0"/>
    </xf>
    <xf numFmtId="0" fontId="27" fillId="8" borderId="72" xfId="7" applyFont="1" applyFill="1" applyBorder="1" applyAlignment="1" applyProtection="1">
      <alignment vertical="top"/>
      <protection locked="0"/>
    </xf>
    <xf numFmtId="164" fontId="27" fillId="29" borderId="71" xfId="7" applyNumberFormat="1" applyFont="1" applyFill="1" applyBorder="1" applyProtection="1">
      <protection locked="0"/>
    </xf>
    <xf numFmtId="164" fontId="27" fillId="29" borderId="71" xfId="14" applyFont="1" applyFill="1" applyBorder="1" applyAlignment="1" applyProtection="1">
      <protection locked="0"/>
    </xf>
    <xf numFmtId="164" fontId="27" fillId="29" borderId="72" xfId="14" applyFont="1" applyFill="1" applyBorder="1" applyAlignment="1" applyProtection="1">
      <protection locked="0"/>
    </xf>
    <xf numFmtId="0" fontId="45" fillId="28" borderId="70" xfId="7" applyFont="1" applyFill="1" applyBorder="1" applyAlignment="1">
      <alignment horizontal="center"/>
    </xf>
    <xf numFmtId="164" fontId="27" fillId="28" borderId="71" xfId="7" applyNumberFormat="1" applyFont="1" applyFill="1" applyBorder="1" applyAlignment="1">
      <alignment vertical="top"/>
    </xf>
    <xf numFmtId="0" fontId="27" fillId="28" borderId="72" xfId="7" applyFont="1" applyFill="1" applyBorder="1" applyAlignment="1">
      <alignment vertical="top"/>
    </xf>
    <xf numFmtId="0" fontId="27" fillId="7" borderId="70" xfId="7" applyFont="1" applyFill="1" applyBorder="1"/>
    <xf numFmtId="164" fontId="27" fillId="7" borderId="71" xfId="7" applyNumberFormat="1" applyFont="1" applyFill="1" applyBorder="1"/>
    <xf numFmtId="164" fontId="27" fillId="7" borderId="72" xfId="14" applyFont="1" applyFill="1" applyBorder="1" applyAlignment="1" applyProtection="1"/>
    <xf numFmtId="0" fontId="27" fillId="0" borderId="70" xfId="7" applyFont="1" applyBorder="1"/>
    <xf numFmtId="0" fontId="45" fillId="27" borderId="70" xfId="7" applyFont="1" applyFill="1" applyBorder="1" applyAlignment="1">
      <alignment horizontal="center"/>
    </xf>
    <xf numFmtId="164" fontId="27" fillId="27" borderId="71" xfId="7" applyNumberFormat="1" applyFont="1" applyFill="1" applyBorder="1" applyAlignment="1">
      <alignment vertical="top"/>
    </xf>
    <xf numFmtId="0" fontId="27" fillId="27" borderId="72" xfId="7" applyFont="1" applyFill="1" applyBorder="1" applyAlignment="1">
      <alignment vertical="top"/>
    </xf>
    <xf numFmtId="164" fontId="27" fillId="0" borderId="0" xfId="14" applyFont="1" applyFill="1" applyBorder="1" applyAlignment="1" applyProtection="1"/>
    <xf numFmtId="0" fontId="27" fillId="0" borderId="0" xfId="14" applyNumberFormat="1" applyFont="1" applyFill="1" applyBorder="1" applyAlignment="1" applyProtection="1"/>
    <xf numFmtId="0" fontId="32" fillId="0" borderId="0" xfId="7" applyFont="1" applyAlignment="1" applyProtection="1">
      <alignment vertical="center" readingOrder="1"/>
      <protection locked="0"/>
    </xf>
    <xf numFmtId="0" fontId="27" fillId="0" borderId="72" xfId="7" applyFont="1" applyBorder="1" applyAlignment="1" applyProtection="1">
      <alignment vertical="top"/>
      <protection locked="0"/>
    </xf>
    <xf numFmtId="0" fontId="38" fillId="24" borderId="69" xfId="7" applyFont="1" applyFill="1" applyBorder="1" applyAlignment="1">
      <alignment horizontal="center" vertical="top"/>
    </xf>
    <xf numFmtId="0" fontId="34" fillId="0" borderId="72" xfId="7" applyFont="1" applyBorder="1" applyAlignment="1" applyProtection="1">
      <alignment vertical="top"/>
      <protection locked="0"/>
    </xf>
    <xf numFmtId="0" fontId="34" fillId="0" borderId="75" xfId="7" applyFont="1" applyBorder="1" applyAlignment="1" applyProtection="1">
      <alignment vertical="top"/>
      <protection locked="0"/>
    </xf>
    <xf numFmtId="0" fontId="26" fillId="0" borderId="0" xfId="7" applyFont="1" applyAlignment="1">
      <alignment vertical="top" wrapText="1"/>
    </xf>
    <xf numFmtId="0" fontId="28" fillId="0" borderId="0" xfId="7" applyFont="1" applyAlignment="1">
      <alignment vertical="top" wrapText="1" readingOrder="1"/>
    </xf>
    <xf numFmtId="0" fontId="44" fillId="9" borderId="12" xfId="9" applyFont="1" applyAlignment="1" applyProtection="1">
      <alignment vertical="top" readingOrder="1"/>
      <protection locked="0"/>
    </xf>
    <xf numFmtId="0" fontId="29" fillId="0" borderId="0" xfId="7" applyFont="1" applyAlignment="1">
      <alignment vertical="top"/>
    </xf>
    <xf numFmtId="0" fontId="28" fillId="11" borderId="14" xfId="15" applyFont="1" applyAlignment="1" applyProtection="1">
      <alignment vertical="top" readingOrder="1"/>
      <protection locked="0"/>
    </xf>
    <xf numFmtId="0" fontId="29" fillId="0" borderId="0" xfId="7" applyFont="1" applyAlignment="1">
      <alignment vertical="top" wrapText="1"/>
    </xf>
    <xf numFmtId="0" fontId="28" fillId="19" borderId="69" xfId="7" applyFont="1" applyFill="1" applyBorder="1" applyAlignment="1">
      <alignment horizontal="center" vertical="top" readingOrder="1"/>
    </xf>
    <xf numFmtId="0" fontId="31" fillId="30" borderId="70" xfId="7" applyFont="1" applyFill="1" applyBorder="1" applyAlignment="1">
      <alignment vertical="top" wrapText="1"/>
    </xf>
    <xf numFmtId="164" fontId="31" fillId="30" borderId="71" xfId="7" applyNumberFormat="1" applyFont="1" applyFill="1" applyBorder="1" applyAlignment="1">
      <alignment vertical="top"/>
    </xf>
    <xf numFmtId="0" fontId="27" fillId="30" borderId="72" xfId="7" applyFont="1" applyFill="1" applyBorder="1" applyAlignment="1">
      <alignment vertical="top"/>
    </xf>
    <xf numFmtId="0" fontId="29" fillId="31" borderId="70" xfId="7" applyFont="1" applyFill="1" applyBorder="1" applyAlignment="1">
      <alignment horizontal="left" vertical="top" wrapText="1"/>
    </xf>
    <xf numFmtId="164" fontId="29" fillId="31" borderId="71" xfId="7" applyNumberFormat="1" applyFont="1" applyFill="1" applyBorder="1" applyAlignment="1">
      <alignment vertical="top"/>
    </xf>
    <xf numFmtId="0" fontId="27" fillId="31" borderId="72" xfId="7" applyFont="1" applyFill="1" applyBorder="1" applyAlignment="1">
      <alignment vertical="top"/>
    </xf>
    <xf numFmtId="0" fontId="29" fillId="0" borderId="70" xfId="7" applyFont="1" applyBorder="1" applyAlignment="1">
      <alignment horizontal="left" vertical="top" wrapText="1"/>
    </xf>
    <xf numFmtId="164" fontId="29" fillId="0" borderId="71" xfId="7" applyNumberFormat="1" applyFont="1" applyBorder="1" applyAlignment="1" applyProtection="1">
      <alignment vertical="top"/>
      <protection locked="0"/>
    </xf>
    <xf numFmtId="0" fontId="25" fillId="0" borderId="72" xfId="7" applyFont="1" applyBorder="1" applyAlignment="1" applyProtection="1">
      <alignment vertical="top"/>
      <protection locked="0"/>
    </xf>
    <xf numFmtId="0" fontId="29" fillId="6" borderId="70" xfId="7" applyFont="1" applyFill="1" applyBorder="1" applyAlignment="1">
      <alignment horizontal="left" vertical="top" wrapText="1"/>
    </xf>
    <xf numFmtId="164" fontId="29" fillId="6" borderId="71" xfId="7" applyNumberFormat="1" applyFont="1" applyFill="1" applyBorder="1" applyAlignment="1">
      <alignment vertical="top"/>
    </xf>
    <xf numFmtId="0" fontId="25" fillId="6" borderId="72" xfId="7" applyFont="1" applyFill="1" applyBorder="1" applyAlignment="1">
      <alignment vertical="top"/>
    </xf>
    <xf numFmtId="0" fontId="27" fillId="6" borderId="72" xfId="7" applyFont="1" applyFill="1" applyBorder="1" applyAlignment="1">
      <alignment vertical="top"/>
    </xf>
    <xf numFmtId="0" fontId="31" fillId="28" borderId="70" xfId="7" applyFont="1" applyFill="1" applyBorder="1" applyAlignment="1">
      <alignment vertical="top" wrapText="1"/>
    </xf>
    <xf numFmtId="164" fontId="29" fillId="28" borderId="71" xfId="7" applyNumberFormat="1" applyFont="1" applyFill="1" applyBorder="1" applyAlignment="1">
      <alignment vertical="top"/>
    </xf>
    <xf numFmtId="0" fontId="29" fillId="29" borderId="70" xfId="7" applyFont="1" applyFill="1" applyBorder="1" applyAlignment="1">
      <alignment horizontal="left" vertical="top" wrapText="1"/>
    </xf>
    <xf numFmtId="164" fontId="29" fillId="29" borderId="71" xfId="7" applyNumberFormat="1" applyFont="1" applyFill="1" applyBorder="1" applyAlignment="1">
      <alignment vertical="top"/>
    </xf>
    <xf numFmtId="0" fontId="27" fillId="29" borderId="72" xfId="7" applyFont="1" applyFill="1" applyBorder="1" applyAlignment="1">
      <alignment vertical="top"/>
    </xf>
    <xf numFmtId="164" fontId="29" fillId="29" borderId="71" xfId="7" applyNumberFormat="1" applyFont="1" applyFill="1" applyBorder="1" applyAlignment="1" applyProtection="1">
      <alignment vertical="top"/>
      <protection locked="0"/>
    </xf>
    <xf numFmtId="0" fontId="27" fillId="29" borderId="72" xfId="7" applyFont="1" applyFill="1" applyBorder="1" applyAlignment="1" applyProtection="1">
      <alignment vertical="top"/>
      <protection locked="0"/>
    </xf>
    <xf numFmtId="0" fontId="29" fillId="0" borderId="87" xfId="7" applyFont="1" applyBorder="1" applyAlignment="1">
      <alignment horizontal="left" vertical="top" wrapText="1"/>
    </xf>
    <xf numFmtId="164" fontId="29" fillId="0" borderId="88" xfId="7" applyNumberFormat="1" applyFont="1" applyBorder="1" applyAlignment="1" applyProtection="1">
      <alignment vertical="top"/>
      <protection locked="0"/>
    </xf>
    <xf numFmtId="0" fontId="27" fillId="0" borderId="89" xfId="7" applyFont="1" applyBorder="1" applyAlignment="1" applyProtection="1">
      <alignment vertical="top"/>
      <protection locked="0"/>
    </xf>
    <xf numFmtId="0" fontId="31" fillId="0" borderId="90" xfId="7" applyFont="1" applyBorder="1" applyAlignment="1">
      <alignment horizontal="center" vertical="top" wrapText="1"/>
    </xf>
    <xf numFmtId="164" fontId="29" fillId="0" borderId="91" xfId="7" applyNumberFormat="1" applyFont="1" applyBorder="1" applyAlignment="1">
      <alignment vertical="top"/>
    </xf>
    <xf numFmtId="0" fontId="27" fillId="0" borderId="92" xfId="7" applyFont="1" applyBorder="1" applyAlignment="1">
      <alignment vertical="top"/>
    </xf>
    <xf numFmtId="0" fontId="32" fillId="0" borderId="0" xfId="7" applyFont="1" applyAlignment="1" applyProtection="1">
      <alignment vertical="top" wrapText="1" readingOrder="1"/>
      <protection locked="0"/>
    </xf>
    <xf numFmtId="0" fontId="32" fillId="0" borderId="0" xfId="7" applyFont="1" applyAlignment="1">
      <alignment vertical="top" wrapText="1" readingOrder="1"/>
    </xf>
    <xf numFmtId="0" fontId="29" fillId="0" borderId="0" xfId="7" applyFont="1" applyAlignment="1">
      <alignment vertical="top" wrapText="1" readingOrder="1"/>
    </xf>
    <xf numFmtId="0" fontId="27" fillId="0" borderId="0" xfId="7" applyFont="1" applyAlignment="1">
      <alignment vertical="top" wrapText="1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6" fillId="0" borderId="3" xfId="0" applyFont="1" applyBorder="1" applyAlignment="1">
      <alignment horizontal="left" vertical="top" wrapText="1" readingOrder="1"/>
    </xf>
    <xf numFmtId="0" fontId="6" fillId="0" borderId="4" xfId="0" applyFont="1" applyBorder="1" applyAlignment="1">
      <alignment horizontal="left" vertical="top" wrapText="1" readingOrder="1"/>
    </xf>
    <xf numFmtId="0" fontId="6" fillId="0" borderId="5" xfId="0" applyFont="1" applyBorder="1" applyAlignment="1">
      <alignment horizontal="left" vertical="top" wrapText="1" readingOrder="1"/>
    </xf>
    <xf numFmtId="0" fontId="5" fillId="0" borderId="3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10" fillId="5" borderId="9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3" fillId="0" borderId="0" xfId="0" applyFont="1" applyAlignment="1">
      <alignment horizontal="left" vertical="top" wrapText="1" readingOrder="1"/>
    </xf>
    <xf numFmtId="0" fontId="13" fillId="0" borderId="0" xfId="0" applyFont="1" applyAlignment="1">
      <alignment horizontal="left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3" xfId="0" applyFont="1" applyBorder="1" applyAlignment="1">
      <alignment vertical="center" wrapText="1" readingOrder="1"/>
    </xf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6" fillId="0" borderId="3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6" fillId="0" borderId="5" xfId="0" applyFont="1" applyBorder="1" applyAlignment="1">
      <alignment horizontal="left" vertical="center" readingOrder="1"/>
    </xf>
    <xf numFmtId="0" fontId="9" fillId="0" borderId="3" xfId="0" applyFont="1" applyBorder="1" applyAlignment="1">
      <alignment vertical="center" wrapText="1" readingOrder="1"/>
    </xf>
    <xf numFmtId="0" fontId="9" fillId="0" borderId="4" xfId="0" applyFont="1" applyBorder="1" applyAlignment="1">
      <alignment vertical="center" wrapText="1" readingOrder="1"/>
    </xf>
    <xf numFmtId="0" fontId="9" fillId="0" borderId="5" xfId="0" applyFont="1" applyBorder="1" applyAlignment="1">
      <alignment vertical="center" wrapText="1" readingOrder="1"/>
    </xf>
    <xf numFmtId="0" fontId="5" fillId="0" borderId="4" xfId="0" applyFont="1" applyBorder="1" applyAlignment="1">
      <alignment horizontal="left" wrapText="1" readingOrder="1"/>
    </xf>
    <xf numFmtId="0" fontId="5" fillId="0" borderId="5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3" fillId="0" borderId="0" xfId="0" applyFont="1"/>
    <xf numFmtId="0" fontId="6" fillId="0" borderId="0" xfId="0" applyFont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5" fillId="2" borderId="2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3" xfId="0" applyFont="1" applyFill="1" applyBorder="1" applyAlignment="1">
      <alignment horizontal="center" wrapText="1" readingOrder="1"/>
    </xf>
    <xf numFmtId="0" fontId="5" fillId="2" borderId="4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0" xfId="0" applyFont="1" applyFill="1" applyBorder="1" applyAlignment="1">
      <alignment horizontal="center" wrapText="1" readingOrder="1"/>
    </xf>
    <xf numFmtId="0" fontId="27" fillId="0" borderId="0" xfId="13" applyFont="1" applyAlignment="1">
      <alignment horizontal="left" wrapText="1"/>
    </xf>
    <xf numFmtId="0" fontId="27" fillId="0" borderId="0" xfId="13" applyFont="1"/>
    <xf numFmtId="0" fontId="27" fillId="0" borderId="0" xfId="13" applyFont="1" applyAlignment="1">
      <alignment horizontal="left" vertical="center" wrapText="1"/>
    </xf>
    <xf numFmtId="0" fontId="27" fillId="0" borderId="80" xfId="13" applyFont="1" applyBorder="1" applyAlignment="1">
      <alignment horizontal="left" wrapText="1"/>
    </xf>
    <xf numFmtId="0" fontId="29" fillId="0" borderId="81" xfId="13" applyFont="1" applyBorder="1"/>
    <xf numFmtId="0" fontId="29" fillId="0" borderId="82" xfId="13" applyFont="1" applyBorder="1"/>
    <xf numFmtId="0" fontId="27" fillId="0" borderId="80" xfId="13" applyFont="1" applyBorder="1" applyAlignment="1">
      <alignment horizontal="left"/>
    </xf>
    <xf numFmtId="0" fontId="26" fillId="26" borderId="80" xfId="13" applyFont="1" applyFill="1" applyBorder="1" applyAlignment="1">
      <alignment horizontal="left" vertical="center" wrapText="1"/>
    </xf>
    <xf numFmtId="0" fontId="26" fillId="0" borderId="0" xfId="13" applyFont="1" applyAlignment="1">
      <alignment horizontal="center" vertical="center" wrapText="1" readingOrder="1"/>
    </xf>
    <xf numFmtId="0" fontId="27" fillId="0" borderId="0" xfId="13" applyFont="1" applyAlignment="1">
      <alignment horizontal="left" vertical="center" wrapText="1" readingOrder="1"/>
    </xf>
    <xf numFmtId="0" fontId="27" fillId="0" borderId="0" xfId="13" applyFont="1" applyAlignment="1">
      <alignment horizontal="left" vertical="top" wrapText="1" readingOrder="1"/>
    </xf>
    <xf numFmtId="0" fontId="26" fillId="26" borderId="80" xfId="13" applyFont="1" applyFill="1" applyBorder="1" applyAlignment="1">
      <alignment horizontal="center" vertical="center" wrapText="1"/>
    </xf>
    <xf numFmtId="0" fontId="26" fillId="24" borderId="86" xfId="7" applyFont="1" applyFill="1" applyBorder="1" applyAlignment="1">
      <alignment horizontal="center"/>
    </xf>
    <xf numFmtId="0" fontId="26" fillId="24" borderId="85" xfId="7" applyFont="1" applyFill="1" applyBorder="1" applyAlignment="1">
      <alignment horizontal="center"/>
    </xf>
    <xf numFmtId="0" fontId="26" fillId="24" borderId="84" xfId="7" applyFont="1" applyFill="1" applyBorder="1" applyAlignment="1">
      <alignment horizont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</cellXfs>
  <cellStyles count="16">
    <cellStyle name="Calculation" xfId="3" builtinId="22"/>
    <cellStyle name="Calculation 2" xfId="11" xr:uid="{AF0C2D23-F162-4219-B63A-74AB69DDC984}"/>
    <cellStyle name="Comma 2" xfId="14" xr:uid="{B4899789-AB76-4773-A2C7-A88B89E36BB6}"/>
    <cellStyle name="Hyperlink" xfId="6" builtinId="8"/>
    <cellStyle name="Input" xfId="1" builtinId="20"/>
    <cellStyle name="Input 2" xfId="9" xr:uid="{660CF21A-C075-4A25-94B5-0CED093DD643}"/>
    <cellStyle name="Normal" xfId="0" builtinId="0"/>
    <cellStyle name="Normal 2" xfId="8" xr:uid="{88843E9D-9F92-4AB0-9B9A-F004CAD0B5DD}"/>
    <cellStyle name="Normal 3" xfId="7" xr:uid="{B76841D9-2116-4C25-A43A-F507558F5430}"/>
    <cellStyle name="Normal 4" xfId="5" xr:uid="{861D3A7F-F8BD-4359-8382-BC81E0CDB973}"/>
    <cellStyle name="Normal 5" xfId="13" xr:uid="{808A0C89-9089-4D7F-BCA7-E9C92BA1163A}"/>
    <cellStyle name="Note" xfId="4" builtinId="10"/>
    <cellStyle name="Note 2" xfId="10" xr:uid="{A285C938-7EAB-45E0-A3AF-D0B3B0BC971D}"/>
    <cellStyle name="Note 2 2" xfId="15" xr:uid="{40B1012B-5697-483F-B717-857645F3811F}"/>
    <cellStyle name="Output" xfId="2" builtinId="21"/>
    <cellStyle name="Percent 2" xfId="12" xr:uid="{DF742E87-8543-4CFC-9083-877FFA1AE166}"/>
  </cellStyles>
  <dxfs count="23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3" tint="0.89999084444715716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numFmt numFmtId="164" formatCode="_-* #,##0.00_-;\-* #,##0.00_-;_-* &quot;-&quot;??_-;_-@_-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5" formatCode="#,##0.00_ ;[Red]\-#,##0.00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5" formatCode="#,##0.00_ ;[Red]\-#,##0.00\ 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Browallia New"/>
        <family val="2"/>
        <scheme val="none"/>
      </font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rgb="FFF5F5F5"/>
          <bgColor theme="0" tint="-0.249977111117893"/>
        </patternFill>
      </fill>
      <alignment horizontal="center" vertical="top" textRotation="0" wrapText="0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6E23D-4610-43C2-AA1D-88F0CD8804F8}" name="Product.Limit" displayName="Product.Limit" ref="A8:G52" totalsRowShown="0" headerRowDxfId="234" dataDxfId="232" headerRowBorderDxfId="233" tableBorderDxfId="231" totalsRowBorderDxfId="230">
  <autoFilter ref="A8:G52" xr:uid="{ED020B19-FB91-4A59-A694-7306DDFBB962}"/>
  <tableColumns count="7">
    <tableColumn id="1" xr3:uid="{CD946B47-7D3B-42E1-B106-4981CD918455}" name="ประเภทสินทรัพย์ (1)" dataDxfId="229"/>
    <tableColumn id="2" xr3:uid="{641F4E78-2CB5-4222-8C2F-20852894FEA5}" name="ลงทุนโดยตรง (2)" dataDxfId="228"/>
    <tableColumn id="3" xr3:uid="{098C0992-116E-49A1-828F-DC5F52CF2810}" name="ลงทุนผ่านหน่วยลงทุน (3)" dataDxfId="227"/>
    <tableColumn id="4" xr3:uid="{D7C571EA-41F5-43E5-A26A-B06B879B243E}" name="รวม (4) = (2) + (3)" dataDxfId="226">
      <calculatedColumnFormula>B9+C9</calculatedColumnFormula>
    </tableColumn>
    <tableColumn id="5" xr3:uid="{D1153259-AE06-43A5-987B-3B1C5B82F4AA}" name="% ต่อสินทรัพย์ลงทุน_x000a_ตามประกาศฯ (5)" dataDxfId="225"/>
    <tableColumn id="6" xr3:uid="{A4B48BBC-A2DB-44C1-894A-CB00BC97CD78}" name="% ต่อสินทรัพย์ลงทุน (6)" dataDxfId="224">
      <calculatedColumnFormula>Product.Limit[[#This Row],[รวม (4) = (2) + (3)]]/$B$5*100</calculatedColumnFormula>
    </tableColumn>
    <tableColumn id="7" xr3:uid="{A12CE21C-8208-4C64-8407-120ACDC8639A}" name="หมายเหตุ (7)" dataDxfId="223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BCA57F-147F-4D50-800A-35A12014E75F}" name="rpt.end" displayName="rpt.end" ref="A84:P115" totalsRowCount="1" headerRowDxfId="47" dataDxfId="45" totalsRowDxfId="44" headerRowBorderDxfId="46">
  <autoFilter ref="A84:P114" xr:uid="{2640E3A5-822D-43EB-846E-4921756983D4}"/>
  <tableColumns count="16">
    <tableColumn id="1" xr3:uid="{6338A8B3-CC49-44FD-97D3-F43C1F3D7A55}" name="(1)_x000a_ลำดับ" dataDxfId="43" totalsRowDxfId="42"/>
    <tableColumn id="2" xr3:uid="{8362EE66-02C7-47FD-AF0F-C4597468E85C}" name="(2)_x000a_ชื่อนิติบุคคล" totalsRowLabel="รวม" dataDxfId="41" totalsRowDxfId="40"/>
    <tableColumn id="16" xr3:uid="{F37A6537-16C7-4036-98A2-01EDD24C829B}" name="(3)_x000a_เลขประจำตัวนิติบุคคล" dataDxfId="39" totalsRowDxfId="38"/>
    <tableColumn id="3" xr3:uid="{46BCB684-E883-48F7-837B-B980D6E11BE6}" name="(4)_x000a_ความสัมพันธ์" dataDxfId="37" totalsRowDxfId="36"/>
    <tableColumn id="4" xr3:uid="{E1F7E4F2-52BA-46DF-91FE-2299ADF070AF}" name="(5.1) เงินฝาก" totalsRowFunction="sum" dataDxfId="35" totalsRowDxfId="34"/>
    <tableColumn id="5" xr3:uid="{5EC6D3CF-0CF2-41BE-BA66-C9B5370A156D}" name="(5.2) ตราสารหนี้" totalsRowFunction="sum" dataDxfId="33" totalsRowDxfId="32"/>
    <tableColumn id="6" xr3:uid="{891F71C6-9C42-41F1-8C16-4CE8BB911C90}" name="(5.3) ตราสารกึ่งหนี้กึ่งทุน" totalsRowFunction="sum" dataDxfId="31" totalsRowDxfId="30"/>
    <tableColumn id="7" xr3:uid="{047DF3E9-A57B-484B-9D7B-CA23DDDF0751}" name="(5.4) ตราสารทุน" totalsRowFunction="sum" dataDxfId="29" totalsRowDxfId="28"/>
    <tableColumn id="8" xr3:uid="{30C17FA7-21C7-4D23-8302-B073B599D045}" name="(5.5) หน่วยลงทุน" totalsRowFunction="sum" dataDxfId="27" totalsRowDxfId="26"/>
    <tableColumn id="9" xr3:uid="{E51CA8E3-8291-4224-9A9D-D178ACAB7D7C}" name="(5.6) อนุพันธ์" totalsRowFunction="sum" dataDxfId="25" totalsRowDxfId="24"/>
    <tableColumn id="10" xr3:uid="{FD5ACE51-6686-4982-AF19-E385547860DA}" name="(5.7) ตราสารหนี้ที่มีอนุพันธ์แฝง" totalsRowFunction="sum" dataDxfId="23" totalsRowDxfId="22"/>
    <tableColumn id="11" xr3:uid="{8F2A16D1-FEF0-4448-B771-70F4015FB1BD}" name="(5.8) เงินให้กู้ยืม ให้เช่าซื้อรถ _x000a_รับอาวัลตั๋วเงิน และออกหนังสือค้ำประกัน" totalsRowFunction="sum" dataDxfId="21" totalsRowDxfId="20"/>
    <tableColumn id="12" xr3:uid="{6916C33A-8072-4869-B6A1-4EC732FBF7CD}" name="(5.9) หลักทรัพย์ยืมและให้ยืม" totalsRowFunction="sum" dataDxfId="19" totalsRowDxfId="18"/>
    <tableColumn id="13" xr3:uid="{6112D484-7EC3-4A09-8C91-3B6513188435}" name="(5.10) หลักทรัพย์ซื้อหรือขายคืน" totalsRowFunction="sum" dataDxfId="17" totalsRowDxfId="16"/>
    <tableColumn id="14" xr3:uid="{5D2F79E0-FA27-492E-BBC4-74F9DF485794}" name="(5.11) กิจการเงินร่วมลงทุน" totalsRowFunction="sum" dataDxfId="15" totalsRowDxfId="14"/>
    <tableColumn id="15" xr3:uid="{FED5CCB8-7954-4B77-B22F-44A77BBB3A0A}" name="รวม" totalsRowFunction="sum" dataDxfId="13" totalsRowDxfId="12">
      <calculatedColumnFormula>SUM(rpt.end[[#This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F818CA-E459-468A-9A33-6B6ADE090747}" name="Product.Hedging" displayName="Product.Hedging" ref="A55:B56" headerRowCount="0" totalsRowShown="0" headerRowDxfId="222" dataDxfId="221">
  <tableColumns count="2">
    <tableColumn id="1" xr3:uid="{990C93D4-7D34-4D04-B1EC-5252B926A817}" name="มูลค่าเงินลงทุนในสกุลเงินต่างประเทศที่กระแสเงินสดรับ-จ่ายมีความแน่นอน (บาท)" headerRowDxfId="220" dataDxfId="219"/>
    <tableColumn id="2" xr3:uid="{5F3E5759-2A96-40B9-890A-9122D3760C05}" name="Column1" headerRowDxfId="218" dataDxfId="217"/>
  </tableColumns>
  <tableStyleInfo name="TableStyleMedium2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BE502C-3399-406A-BE74-1AC191FB70D8}" name="Loan" displayName="Loan" ref="A6:F17" totalsRowShown="0" headerRowDxfId="216" dataDxfId="214" headerRowBorderDxfId="215" tableBorderDxfId="213" totalsRowBorderDxfId="212">
  <autoFilter ref="A6:F17" xr:uid="{8A04B898-42AF-4FCE-9EE2-51AE4EC997EE}"/>
  <tableColumns count="6">
    <tableColumn id="1" xr3:uid="{DC152CDD-5FB9-4EC4-8F4B-65ECC25D1A38}" name="รายการ (1)" dataDxfId="211"/>
    <tableColumn id="2" xr3:uid="{30B4012E-EE5D-4706-862C-1D0638966D28}" name="จำนวนผู้กู้ (ราย) (2)" dataDxfId="210"/>
    <tableColumn id="3" xr3:uid="{2710EA02-F85F-4E83-B698-50BAF201BD2F}" name="จำนวนเงิน (บาท) (3)" dataDxfId="209"/>
    <tableColumn id="4" xr3:uid="{0A413819-6A0F-4988-93DD-75B67CE45F90}" name="จำนวนผู้กู้ (ราย) (4)" dataDxfId="208"/>
    <tableColumn id="5" xr3:uid="{6E0FFBCD-A69B-4BFE-9B9A-4E886DA9FC9D}" name="จำนวนเงิน (บาท) (5)" dataDxfId="207"/>
    <tableColumn id="6" xr3:uid="{4E546589-0213-437A-9558-35A12EE0A6DA}" name="หมายเหตุ (6)" dataDxfId="20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7F513A-93D5-4DD9-B58C-56ACCCDD05B4}" name="Private.Equity.Detail11" displayName="Private.Equity.Detail11" ref="A5:Q11" totalsRowShown="0" headerRowDxfId="205" dataDxfId="203" headerRowBorderDxfId="204" tableBorderDxfId="202" totalsRowBorderDxfId="201">
  <autoFilter ref="A5:Q11" xr:uid="{74CFD4BA-60C0-4F0D-B376-A51670D16CBE}"/>
  <tableColumns count="17">
    <tableColumn id="1" xr3:uid="{8C85340C-4DBF-4CE3-84C2-AD4372709CB9}" name="ลำดับ_x000a_" dataDxfId="200"/>
    <tableColumn id="2" xr3:uid="{F53ECB77-C406-4092-B424-B0C62ABE1A4F}" name="ชื่อกองทุน / กองทรัสต์ / บริษัท (1)" dataDxfId="199"/>
    <tableColumn id="3" xr3:uid="{7EB6DCA5-80EC-4A5C-B853-A853AAD6F395}" name="ผู้จัดการกองทุน / กองทรัสต์ (2)" dataDxfId="198"/>
    <tableColumn id="4" xr3:uid="{A14DF555-9B12-47AB-A617-51A9B594C483}" name="ประเภท_x000a_กองทุน (3)" dataDxfId="197"/>
    <tableColumn id="5" xr3:uid="{45EE49BD-479F-47C4-A0F0-AE264D1605C3}" name="วันที่จัดตั้ง_x000a_กองทุน (4)" dataDxfId="196"/>
    <tableColumn id="6" xr3:uid="{FC590EB0-A9E0-4635-AFED-760025FDFE19}" name="วันที่ลงทุน (5)" dataDxfId="195"/>
    <tableColumn id="7" xr3:uid="{962E0303-1223-4CB3-9851-6578267BC7BD}" name="ลงทุนโดยตรง (6)" dataDxfId="194"/>
    <tableColumn id="8" xr3:uid="{E998BFF7-C4C9-49D1-8AB7-7A0F6B4B6E0C}" name="ลงทุนผ่านหน่วยลงทุน (7)" dataDxfId="193"/>
    <tableColumn id="9" xr3:uid="{1DBEA4A0-DA23-4CE3-85B1-C14A127C0CE0}" name="จำนวนหน่วย (8)" dataDxfId="192"/>
    <tableColumn id="10" xr3:uid="{DEB7702C-466B-4992-95DA-4E0F7F58A56C}" name="% ที่ออกจำหน่าย_x000a_ทั้งหมด (9)" dataDxfId="191"/>
    <tableColumn id="11" xr3:uid="{F4F06B3B-4C3D-46C9-B005-AD8DD49C79C0}" name="มูลค่าสินทรัพย์_x000a_สุทธิ (NAV) (10)" dataDxfId="190"/>
    <tableColumn id="12" xr3:uid="{57481AC8-C82F-4122-8C78-E1945AF23B83}" name="เงินปันผลรับ (11)" dataDxfId="189"/>
    <tableColumn id="13" xr3:uid="{C4EC5BAC-9CDE-4DFA-BBD2-3F0C2438E02C}" name="กระแสเงินสดรับ (12)" dataDxfId="188"/>
    <tableColumn id="14" xr3:uid="{41728FCD-D896-44C1-BED5-78A53F966990}" name="วันที่ขาย (13)" dataDxfId="187"/>
    <tableColumn id="15" xr3:uid="{04D0B6F1-62E5-4FD2-8A3E-7B8C982DB981}" name="มูลค่าขาย (14)" dataDxfId="186"/>
    <tableColumn id="16" xr3:uid="{2CCF414D-0CA0-45FB-9796-8A443FC4338B}" name="กำไร (ขาดทุน)_x000a_จากการขาย (15)" dataDxfId="185"/>
    <tableColumn id="17" xr3:uid="{74344278-01CE-466F-95A8-F0EA2140D322}" name="หมายเหตุ (16)" dataDxfId="184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8EB8B4E-4EA4-4344-97D1-0E61919CC925}" name="Private.Equity.Detail" displayName="Private.Equity.Detail" ref="A5:H11" totalsRowShown="0" headerRowDxfId="183" dataDxfId="181" headerRowBorderDxfId="182" tableBorderDxfId="180" totalsRowBorderDxfId="179">
  <autoFilter ref="A5:H11" xr:uid="{DF9900A6-C092-47DE-8801-6E73C50B8E09}"/>
  <tableColumns count="8">
    <tableColumn id="1" xr3:uid="{93E986C1-28C7-4FAC-84E1-DA5874C0A2AE}" name="ลำดับ_x000a_" dataDxfId="178"/>
    <tableColumn id="2" xr3:uid="{F5AC9C5B-4F5B-475E-92A0-61B72F0CF617}" name="ชื่อกองทุน / กองทรัสต์ / บริษัท (1)" dataDxfId="177"/>
    <tableColumn id="3" xr3:uid="{CB5FA48A-EE2C-4B3E-BA11-62D6B8D86A4C}" name="ผู้จัดการกองทุน / กองทรัสต์ (2)" dataDxfId="176"/>
    <tableColumn id="4" xr3:uid="{CB2EF363-016A-4E33-839B-AF0DEF358327}" name="รายชื่อหลักทรัพย์ (3)" dataDxfId="175"/>
    <tableColumn id="5" xr3:uid="{CEF8C1C4-1BBE-4CAB-A087-95D5EC27B68E}" name="ประเภทอุตสาหกรรม (4)" dataDxfId="174"/>
    <tableColumn id="6" xr3:uid="{0B8B546B-B9E0-4F52-8E77-861BFF359CC6}" name="ประเทศ (5)" dataDxfId="173"/>
    <tableColumn id="7" xr3:uid="{C9A678DF-C708-4503-9CD7-61AF1D8228CE}" name="% การลงทุน (6)" dataDxfId="172"/>
    <tableColumn id="8" xr3:uid="{E657D2C5-A65D-47F5-9739-6F42BFA3B52D}" name="หมายเหตุ_x000a_(7)" dataDxfId="171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F91074-CF05-48C8-B699-9925D5382580}" name="Investment.Income" displayName="Investment.Income" ref="A5:F53" totalsRowShown="0" headerRowDxfId="170" dataDxfId="168" headerRowBorderDxfId="169" tableBorderDxfId="167" totalsRowBorderDxfId="166">
  <autoFilter ref="A5:F53" xr:uid="{8848CE42-3EC7-4828-8702-CDEEFE40A1A9}"/>
  <tableColumns count="6">
    <tableColumn id="1" xr3:uid="{C244E80A-51D9-4C5E-9563-7CC9A7C06DAB}" name="ประเภทสินทรัพย์ (1)" dataDxfId="165"/>
    <tableColumn id="2" xr3:uid="{EED07548-3BFE-4DBB-A543-12575B7A42CB}" name="มูลค่าสินทรัพย์ (2)" dataDxfId="164"/>
    <tableColumn id="3" xr3:uid="{966B0676-2842-4C5E-8374-300B295ECE59}" name="ดอกเบี้ยรับ / เงินปันผลรับ (3)" dataDxfId="163"/>
    <tableColumn id="4" xr3:uid="{47EC8D4F-1685-4298-86E3-395720543BEA}" name="รายได้ค่าเช่า / อื่น ๆ (4)" dataDxfId="162"/>
    <tableColumn id="5" xr3:uid="{154D6FCB-FA57-4998-BADF-D66CC75799A4}" name="กำไร (ขาดทุน) จาก_x000a_การขายสินทรัพย์ (5)" dataDxfId="161"/>
    <tableColumn id="6" xr3:uid="{655E213F-B302-446A-95C6-F6EC308C2D0E}" name="หมายเหตุ_x000a__x000a_(6)" dataDxfId="160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7568-DD2A-4A18-BF7D-EE4FE0E734BF}" name="rpt" displayName="rpt" ref="A12:Q43" totalsRowCount="1" headerRowDxfId="159" dataDxfId="157" totalsRowDxfId="156" headerRowBorderDxfId="158">
  <autoFilter ref="A12:Q42" xr:uid="{58265E48-C962-482A-8CFE-989CA621823D}"/>
  <tableColumns count="17">
    <tableColumn id="1" xr3:uid="{2AC2BF8F-2EB4-4CC1-820E-8ECF07FD9CBF}" name="(1)_x000a_ลำดับ" dataDxfId="155" totalsRowDxfId="154"/>
    <tableColumn id="2" xr3:uid="{C62FEBB9-7EC1-46F6-A033-4C2BA938A701}" name="(2)_x000a_ชื่อนิติบุคคล" totalsRowLabel="รวม" dataDxfId="153" totalsRowDxfId="152"/>
    <tableColumn id="16" xr3:uid="{F8D1A928-2357-4544-8F5C-3236EBDE5573}" name="(3)_x000a_เลขประจำตัวนิติบุคคล" dataDxfId="151" totalsRowDxfId="150"/>
    <tableColumn id="3" xr3:uid="{76835A7E-D863-4BBF-91A2-E902C73F3CD9}" name="(4)_x000a_ความสัมพันธ์" dataDxfId="149" totalsRowDxfId="148"/>
    <tableColumn id="4" xr3:uid="{107A4FAA-0144-47ED-B031-A48BC6C4883F}" name="(5.1) เงินฝาก" totalsRowFunction="sum" dataDxfId="147" totalsRowDxfId="146"/>
    <tableColumn id="5" xr3:uid="{95799BF8-E7B9-4B4E-BA3D-EC4214C37FDD}" name="(5.2) ตราสารหนี้" totalsRowFunction="sum" dataDxfId="145" totalsRowDxfId="144"/>
    <tableColumn id="6" xr3:uid="{5E136EC9-247C-4A3C-B5CE-52F15ADDE339}" name="(5.3) ตราสารกึ่งหนี้กึ่งทุน" totalsRowFunction="sum" dataDxfId="143" totalsRowDxfId="142"/>
    <tableColumn id="7" xr3:uid="{F49290D9-2175-429D-8481-C8798CBAFC89}" name="(5.4) ตราสารทุน" totalsRowFunction="sum" dataDxfId="141" totalsRowDxfId="140"/>
    <tableColumn id="8" xr3:uid="{2487EE42-AEC2-487B-B16B-F5790D1A5659}" name="(5.5) หน่วยลงทุน" totalsRowFunction="sum" dataDxfId="139" totalsRowDxfId="138"/>
    <tableColumn id="9" xr3:uid="{E68A1819-765F-4FB5-90EC-DC962D8A571F}" name="(5.6) อนุพันธ์" totalsRowFunction="sum" dataDxfId="137" totalsRowDxfId="136"/>
    <tableColumn id="10" xr3:uid="{569CFB0E-9E3F-4D92-9535-DBF88E42906E}" name="(5.7) ตราสารหนี้ที่มีอนุพันธ์แฝง" totalsRowFunction="sum" dataDxfId="135" totalsRowDxfId="134"/>
    <tableColumn id="11" xr3:uid="{C68AFAA5-9563-4878-A21C-4BE7493803E6}" name="(5.8) เงินให้กู้ยืม ให้เช่าซื้อรถ _x000a_รับอาวัลตั๋วเงิน และออกหนังสือค้ำประกัน" totalsRowFunction="sum" dataDxfId="133" totalsRowDxfId="132"/>
    <tableColumn id="12" xr3:uid="{9C58C4A7-C26E-421E-A11D-37396CA74A2E}" name="(5.9) หลักทรัพย์ยืมและให้ยืม" totalsRowFunction="sum" dataDxfId="131" totalsRowDxfId="130"/>
    <tableColumn id="13" xr3:uid="{62C73284-2DE4-4C78-BB3F-300FB28597E3}" name="(5.10) หลักทรัพย์ซื้อหรือขายคืน" totalsRowFunction="sum" dataDxfId="129" totalsRowDxfId="128"/>
    <tableColumn id="14" xr3:uid="{5E1DC2EC-F82A-4D5F-A583-AF68E369624D}" name="(5.11) กิจการเงินร่วมลงทุน" totalsRowFunction="sum" dataDxfId="127" totalsRowDxfId="126"/>
    <tableColumn id="17" xr3:uid="{A7C85D9C-597D-4CC0-A44C-F3AD46194A1A}" name="(5.12) การประกอบธุรกิจอื่น" totalsRowFunction="sum" dataDxfId="125" totalsRowDxfId="124"/>
    <tableColumn id="15" xr3:uid="{885EE4DF-66C1-4D02-BE44-FC8EABEFB619}" name="รวม" totalsRowFunction="sum" dataDxfId="123" totalsRowDxfId="122">
      <calculatedColumnFormula>SUM(rpt[[#This Row],[(5.1) เงินฝาก]:[(5.12) การประกอบธุรกิจอื่น]])</calculatedColumnFormula>
    </tableColumn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6661B8-692A-4FF4-93AB-772FE8238837}" name="rpt.beg" displayName="rpt.beg" ref="A12:P43" totalsRowCount="1" headerRowDxfId="121" dataDxfId="119" totalsRowDxfId="118" headerRowBorderDxfId="120">
  <autoFilter ref="A12:P42" xr:uid="{9E1CC7B0-1BC6-455E-8EF7-1D1CED78B2C4}"/>
  <tableColumns count="16">
    <tableColumn id="1" xr3:uid="{A786DB1D-7A4D-4EDE-811D-1F08ECC10A9B}" name="(1)_x000a_ลำดับ" dataDxfId="117" totalsRowDxfId="116"/>
    <tableColumn id="2" xr3:uid="{4E7E9E89-FD6D-46FF-9EC8-018CDEAEC321}" name="(2)_x000a_ชื่อนิติบุคคล" totalsRowLabel="รวม" dataDxfId="115" totalsRowDxfId="114"/>
    <tableColumn id="16" xr3:uid="{B6F97788-4D40-42C1-9AD8-7EA30DF445AD}" name="(3)_x000a_เลขประจำตัวนิติบุคคล" dataDxfId="113" totalsRowDxfId="112"/>
    <tableColumn id="3" xr3:uid="{B2121F99-6DD9-4738-B038-677CB73F2AA6}" name="(4)_x000a_ความสัมพันธ์" dataDxfId="111" totalsRowDxfId="110"/>
    <tableColumn id="4" xr3:uid="{CA79259F-2872-4EA4-88CD-CDCE3A0534E5}" name="(5.1) เงินฝาก" totalsRowFunction="sum" dataDxfId="109" totalsRowDxfId="108"/>
    <tableColumn id="5" xr3:uid="{328D7E16-34F3-49F0-AE79-F07C5F4A2FD6}" name="(5.2) ตราสารหนี้" totalsRowFunction="sum" dataDxfId="107" totalsRowDxfId="106"/>
    <tableColumn id="6" xr3:uid="{6BFED7A0-0984-4367-944F-58C11FE9F142}" name="(5.3) ตราสารกึ่งหนี้กึ่งทุน" totalsRowFunction="sum" dataDxfId="105" totalsRowDxfId="104"/>
    <tableColumn id="7" xr3:uid="{F14543A5-ED69-41CD-BACF-F6BE3EFA20A1}" name="(5.4) ตราสารทุน" totalsRowFunction="sum" dataDxfId="103" totalsRowDxfId="102"/>
    <tableColumn id="8" xr3:uid="{61F06802-4058-4F7E-941B-988A48AEA098}" name="(5.5) หน่วยลงทุน" totalsRowFunction="sum" dataDxfId="101" totalsRowDxfId="100"/>
    <tableColumn id="9" xr3:uid="{2AA7D9E9-4244-4E88-B368-19A721D880FB}" name="(5.6) อนุพันธ์" totalsRowFunction="sum" dataDxfId="99" totalsRowDxfId="98"/>
    <tableColumn id="10" xr3:uid="{A9F5C28E-1630-4FFC-BE65-53301A4C6F14}" name="(5.7) ตราสารหนี้ที่มีอนุพันธ์แฝง" totalsRowFunction="sum" dataDxfId="97" totalsRowDxfId="96"/>
    <tableColumn id="11" xr3:uid="{A0816647-3E6D-479C-99FE-B8F023586953}" name="(5.8) เงินให้กู้ยืม ให้เช่าซื้อรถ _x000a_รับอาวัลตั๋วเงิน และออกหนังสือค้ำประกัน" totalsRowFunction="sum" dataDxfId="95" totalsRowDxfId="94"/>
    <tableColumn id="12" xr3:uid="{F941007A-3CF5-488F-94DE-885C05493432}" name="(5.9) หลักทรัพย์ยืมและให้ยืม" totalsRowFunction="sum" dataDxfId="93" totalsRowDxfId="92"/>
    <tableColumn id="13" xr3:uid="{7AF8D362-F684-4DF0-9ADB-812884B994BC}" name="(5.10) หลักทรัพย์ซื้อหรือขายคืน" totalsRowFunction="sum" dataDxfId="91" totalsRowDxfId="90"/>
    <tableColumn id="14" xr3:uid="{7FFCE584-075E-47C3-9170-F030D87676BE}" name="(5.11) กิจการเงินร่วมลงทุน" totalsRowFunction="sum" dataDxfId="89" totalsRowDxfId="88"/>
    <tableColumn id="15" xr3:uid="{DC559A00-E340-4073-AB70-13B378A6281F}" name="รวม" totalsRowFunction="sum" dataDxfId="87" totalsRowDxfId="86">
      <calculatedColumnFormula>SUM(rpt.beg[[#This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7227BF-A4C3-4657-B97D-FD91C20F43AC}" name="rpt.chg" displayName="rpt.chg" ref="A47:Q78" totalsRowCount="1" headerRowDxfId="85" dataDxfId="83" totalsRowDxfId="82" headerRowBorderDxfId="84">
  <autoFilter ref="A47:Q77" xr:uid="{1175E747-D560-4320-A15D-57C859F4EE82}"/>
  <tableColumns count="17">
    <tableColumn id="1" xr3:uid="{D3368396-E7F2-4321-8647-8A816D50FE94}" name="(1)_x000a_ลำดับ" dataDxfId="81" totalsRowDxfId="80"/>
    <tableColumn id="2" xr3:uid="{418BA1BB-2262-4F5C-8BF6-A748D622CE61}" name="(2)_x000a_ชื่อนิติบุคคล" totalsRowLabel="รวม" dataDxfId="79" totalsRowDxfId="78"/>
    <tableColumn id="16" xr3:uid="{B23341A3-9DFA-4B19-A080-DD9ECB4D3C64}" name="(3)_x000a_เลขประจำตัวนิติบุคคล" dataDxfId="77" totalsRowDxfId="76"/>
    <tableColumn id="3" xr3:uid="{2133ECA3-EE40-4BF8-9742-4BBAE30549B5}" name="(4)_x000a_ความสัมพันธ์" dataDxfId="75" totalsRowDxfId="74"/>
    <tableColumn id="4" xr3:uid="{1415E794-AD45-49D4-8740-2DBC24A18658}" name="(5.1) เงินฝาก" totalsRowFunction="sum" dataDxfId="73" totalsRowDxfId="72"/>
    <tableColumn id="5" xr3:uid="{393CD63E-A6BC-41F8-AB85-4373818B715D}" name="(5.2) ตราสารหนี้" totalsRowFunction="sum" dataDxfId="71" totalsRowDxfId="70"/>
    <tableColumn id="6" xr3:uid="{23F9F2EC-F834-40D0-A360-2F05F76780BF}" name="(5.3) ตราสารกึ่งหนี้กึ่งทุน" totalsRowFunction="sum" dataDxfId="69" totalsRowDxfId="68"/>
    <tableColumn id="7" xr3:uid="{F539F559-6A04-48FF-B603-E437F4DD3E50}" name="(5.4) ตราสารทุน" totalsRowFunction="sum" dataDxfId="67" totalsRowDxfId="66"/>
    <tableColumn id="8" xr3:uid="{58412A9E-83A4-4C12-8741-FB4AAB658DE8}" name="(5.5) หน่วยลงทุน" totalsRowFunction="sum" dataDxfId="65" totalsRowDxfId="64"/>
    <tableColumn id="9" xr3:uid="{E76E089F-FB50-4E73-9513-14644D481764}" name="(5.6) อนุพันธ์" totalsRowFunction="sum" dataDxfId="63" totalsRowDxfId="62"/>
    <tableColumn id="10" xr3:uid="{A419BCCF-24CD-4CF6-B3EE-5BB3A47294B5}" name="(5.7) ตราสารหนี้ที่มีอนุพันธ์แฝง" totalsRowFunction="sum" dataDxfId="61" totalsRowDxfId="60"/>
    <tableColumn id="11" xr3:uid="{9D507F40-5B6F-40EC-A411-6749B9FA1F5B}" name="(5.8) เงินให้กู้ยืม ให้เช่าซื้อรถ _x000a_รับอาวัลตั๋วเงิน และออกหนังสือค้ำประกัน" totalsRowFunction="sum" dataDxfId="59" totalsRowDxfId="58"/>
    <tableColumn id="12" xr3:uid="{615BE202-F864-4938-A19A-CFED094C804F}" name="(5.9) หลักทรัพย์ยืมและให้ยืม" totalsRowFunction="sum" dataDxfId="57" totalsRowDxfId="56"/>
    <tableColumn id="13" xr3:uid="{113ECDD0-A7E2-4092-A679-F66F0F3375DF}" name="(5.10) หลักทรัพย์ซื้อหรือขายคืน" totalsRowFunction="sum" dataDxfId="55" totalsRowDxfId="54"/>
    <tableColumn id="14" xr3:uid="{7EEE348F-F299-4630-8400-F908F38C58A5}" name="(5.11) กิจการเงินร่วมลงทุน" totalsRowFunction="sum" dataDxfId="53" totalsRowDxfId="52"/>
    <tableColumn id="15" xr3:uid="{47CB6B6C-8F68-4B2C-A1F7-01B701575C4E}" name="รวม" totalsRowFunction="sum" dataDxfId="51" totalsRowDxfId="50">
      <calculatedColumnFormula>SUM(rpt.chg[[#This Row],[(5.1) เงินฝาก]:[(5.11) กิจการเงินร่วมลงทุน]])</calculatedColumnFormula>
    </tableColumn>
    <tableColumn id="17" xr3:uid="{E9C0F190-8A03-48E3-9CB9-E708D326FEE8}" name="วันที่เกิดธุรกรรมหรือกิจกรรม*_x000a_(DD/MM/YYYY)" dataDxfId="49" totalsRowDxfId="48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7"/>
  <sheetViews>
    <sheetView topLeftCell="A22" zoomScaleNormal="100" workbookViewId="0">
      <selection activeCell="A22" sqref="A1:XFD1048576"/>
    </sheetView>
  </sheetViews>
  <sheetFormatPr defaultColWidth="9" defaultRowHeight="20"/>
  <cols>
    <col min="1" max="1" width="18.7265625" style="1" customWidth="1"/>
    <col min="2" max="2" width="32.453125" style="1" customWidth="1"/>
    <col min="3" max="3" width="29.1796875" style="1" customWidth="1"/>
    <col min="4" max="4" width="18.1796875" style="1" customWidth="1"/>
    <col min="5" max="5" width="20.26953125" style="1" customWidth="1"/>
    <col min="6" max="6" width="19.1796875" style="1" customWidth="1"/>
    <col min="7" max="7" width="21" style="1" customWidth="1"/>
    <col min="8" max="8" width="19.453125" style="1" customWidth="1"/>
    <col min="9" max="9" width="15.1796875" style="1" bestFit="1" customWidth="1"/>
    <col min="10" max="10" width="4.81640625" style="1" customWidth="1"/>
    <col min="11" max="16384" width="9" style="1"/>
  </cols>
  <sheetData>
    <row r="1" spans="1:17" ht="24">
      <c r="I1" s="2" t="s">
        <v>0</v>
      </c>
    </row>
    <row r="2" spans="1:17" ht="24" customHeight="1">
      <c r="A2" s="379" t="s">
        <v>1</v>
      </c>
      <c r="B2" s="379"/>
      <c r="C2" s="379"/>
      <c r="D2" s="379"/>
      <c r="E2" s="379"/>
      <c r="F2" s="379"/>
      <c r="G2" s="379"/>
      <c r="H2" s="379"/>
      <c r="I2" s="379"/>
    </row>
    <row r="3" spans="1:17">
      <c r="A3" s="379" t="s">
        <v>2</v>
      </c>
      <c r="B3" s="380"/>
      <c r="C3" s="380"/>
      <c r="D3" s="380"/>
      <c r="E3" s="380"/>
      <c r="F3" s="380"/>
      <c r="G3" s="380"/>
      <c r="H3" s="380"/>
      <c r="I3" s="380"/>
    </row>
    <row r="5" spans="1:17" ht="24.65" customHeight="1">
      <c r="B5" s="3" t="s">
        <v>3</v>
      </c>
      <c r="C5" s="4"/>
      <c r="G5" s="5" t="s">
        <v>4</v>
      </c>
      <c r="H5" s="4"/>
    </row>
    <row r="6" spans="1:17" ht="20.5" customHeight="1">
      <c r="A6" s="5"/>
      <c r="C6" s="4"/>
      <c r="G6" s="5" t="s">
        <v>5</v>
      </c>
      <c r="H6" s="4"/>
      <c r="I6" s="6"/>
    </row>
    <row r="7" spans="1:17" ht="24">
      <c r="A7" s="381" t="s">
        <v>6</v>
      </c>
      <c r="B7" s="381"/>
      <c r="C7" s="4" t="s">
        <v>6</v>
      </c>
      <c r="H7" s="4" t="s">
        <v>6</v>
      </c>
      <c r="J7" s="4"/>
      <c r="K7" s="4"/>
      <c r="L7" s="4"/>
      <c r="M7" s="4"/>
      <c r="N7" s="4"/>
      <c r="O7" s="4"/>
      <c r="P7" s="4"/>
      <c r="Q7" s="4"/>
    </row>
    <row r="8" spans="1:17" ht="21" customHeight="1">
      <c r="A8" s="4" t="s">
        <v>7</v>
      </c>
      <c r="B8" s="4"/>
      <c r="C8" s="4" t="s">
        <v>8</v>
      </c>
      <c r="D8" s="4"/>
      <c r="E8" s="4"/>
      <c r="F8" s="4"/>
      <c r="G8" s="4"/>
      <c r="H8" s="4"/>
      <c r="I8" s="4"/>
    </row>
    <row r="9" spans="1:17" ht="48">
      <c r="I9" s="7" t="s">
        <v>9</v>
      </c>
    </row>
    <row r="10" spans="1:17" ht="20.5" customHeight="1">
      <c r="A10" s="382" t="s">
        <v>10</v>
      </c>
      <c r="B10" s="382"/>
      <c r="C10" s="383"/>
      <c r="D10" s="386" t="s">
        <v>11</v>
      </c>
      <c r="E10" s="387"/>
      <c r="F10" s="387"/>
      <c r="G10" s="387"/>
      <c r="H10" s="388"/>
      <c r="I10" s="389" t="s">
        <v>12</v>
      </c>
    </row>
    <row r="11" spans="1:17" ht="80.5" customHeight="1">
      <c r="A11" s="384"/>
      <c r="B11" s="384"/>
      <c r="C11" s="385"/>
      <c r="D11" s="8" t="s">
        <v>13</v>
      </c>
      <c r="E11" s="9" t="s">
        <v>14</v>
      </c>
      <c r="F11" s="9" t="s">
        <v>15</v>
      </c>
      <c r="G11" s="9" t="s">
        <v>16</v>
      </c>
      <c r="H11" s="30" t="s">
        <v>17</v>
      </c>
      <c r="I11" s="390"/>
    </row>
    <row r="12" spans="1:17" ht="24">
      <c r="A12" s="375" t="s">
        <v>18</v>
      </c>
      <c r="B12" s="375"/>
      <c r="C12" s="376"/>
      <c r="D12" s="22"/>
      <c r="E12" s="23"/>
      <c r="F12" s="23"/>
      <c r="G12" s="23"/>
      <c r="H12" s="24"/>
      <c r="I12" s="25"/>
    </row>
    <row r="13" spans="1:17" ht="20.5" customHeight="1">
      <c r="A13" s="363" t="s">
        <v>19</v>
      </c>
      <c r="B13" s="364"/>
      <c r="C13" s="365"/>
      <c r="D13" s="10"/>
      <c r="E13" s="10"/>
      <c r="F13" s="10">
        <f>D13+E13</f>
        <v>0</v>
      </c>
      <c r="G13" s="11" t="s">
        <v>20</v>
      </c>
      <c r="H13" s="10"/>
      <c r="I13" s="10"/>
    </row>
    <row r="14" spans="1:17" ht="24">
      <c r="A14" s="363" t="s">
        <v>21</v>
      </c>
      <c r="B14" s="364"/>
      <c r="C14" s="365"/>
      <c r="D14" s="10">
        <v>100</v>
      </c>
      <c r="E14" s="10">
        <v>200</v>
      </c>
      <c r="F14" s="10">
        <f t="shared" ref="F14:F25" si="0">D14+E14</f>
        <v>300</v>
      </c>
      <c r="G14" s="11" t="s">
        <v>20</v>
      </c>
      <c r="H14" s="10"/>
      <c r="I14" s="10"/>
    </row>
    <row r="15" spans="1:17" ht="24">
      <c r="A15" s="363" t="s">
        <v>22</v>
      </c>
      <c r="B15" s="364"/>
      <c r="C15" s="365"/>
      <c r="D15" s="10"/>
      <c r="E15" s="10">
        <v>200</v>
      </c>
      <c r="F15" s="10">
        <f t="shared" si="0"/>
        <v>200</v>
      </c>
      <c r="G15" s="377" t="s">
        <v>23</v>
      </c>
      <c r="H15" s="10"/>
      <c r="I15" s="10"/>
    </row>
    <row r="16" spans="1:17" ht="24">
      <c r="A16" s="360" t="s">
        <v>24</v>
      </c>
      <c r="B16" s="361"/>
      <c r="C16" s="362"/>
      <c r="D16" s="10"/>
      <c r="E16" s="10">
        <v>100</v>
      </c>
      <c r="F16" s="10">
        <f t="shared" si="0"/>
        <v>100</v>
      </c>
      <c r="G16" s="378"/>
      <c r="H16" s="10"/>
      <c r="I16" s="10"/>
    </row>
    <row r="17" spans="1:9" ht="23.5" customHeight="1">
      <c r="A17" s="363" t="s">
        <v>25</v>
      </c>
      <c r="B17" s="364"/>
      <c r="C17" s="365"/>
      <c r="D17" s="12"/>
      <c r="E17" s="12"/>
      <c r="F17" s="12"/>
      <c r="G17" s="13"/>
      <c r="H17" s="10"/>
      <c r="I17" s="10"/>
    </row>
    <row r="18" spans="1:9" ht="20.5" customHeight="1">
      <c r="A18" s="360" t="s">
        <v>26</v>
      </c>
      <c r="B18" s="361"/>
      <c r="C18" s="362"/>
      <c r="D18" s="10"/>
      <c r="E18" s="10">
        <v>100</v>
      </c>
      <c r="F18" s="10">
        <f t="shared" si="0"/>
        <v>100</v>
      </c>
      <c r="G18" s="13"/>
      <c r="H18" s="10"/>
      <c r="I18" s="10"/>
    </row>
    <row r="19" spans="1:9" ht="20.5" customHeight="1">
      <c r="A19" s="360" t="s">
        <v>27</v>
      </c>
      <c r="B19" s="361"/>
      <c r="C19" s="362"/>
      <c r="D19" s="10"/>
      <c r="E19" s="10">
        <v>100</v>
      </c>
      <c r="F19" s="10">
        <f t="shared" si="0"/>
        <v>100</v>
      </c>
      <c r="G19" s="13"/>
      <c r="H19" s="10"/>
      <c r="I19" s="10"/>
    </row>
    <row r="20" spans="1:9" ht="65.25" customHeight="1">
      <c r="A20" s="363" t="s">
        <v>28</v>
      </c>
      <c r="B20" s="364"/>
      <c r="C20" s="365"/>
      <c r="D20" s="10"/>
      <c r="E20" s="10">
        <v>200</v>
      </c>
      <c r="F20" s="10">
        <f t="shared" si="0"/>
        <v>200</v>
      </c>
      <c r="G20" s="13"/>
      <c r="H20" s="10"/>
      <c r="I20" s="10"/>
    </row>
    <row r="21" spans="1:9" ht="24">
      <c r="A21" s="363" t="s">
        <v>29</v>
      </c>
      <c r="B21" s="364"/>
      <c r="C21" s="365"/>
      <c r="D21" s="10"/>
      <c r="E21" s="10"/>
      <c r="F21" s="10">
        <f t="shared" si="0"/>
        <v>0</v>
      </c>
      <c r="G21" s="11" t="s">
        <v>30</v>
      </c>
      <c r="H21" s="10"/>
      <c r="I21" s="10"/>
    </row>
    <row r="22" spans="1:9" ht="24" customHeight="1">
      <c r="A22" s="363" t="s">
        <v>31</v>
      </c>
      <c r="B22" s="364"/>
      <c r="C22" s="365"/>
      <c r="D22" s="10"/>
      <c r="E22" s="10"/>
      <c r="F22" s="10">
        <f t="shared" si="0"/>
        <v>0</v>
      </c>
      <c r="G22" s="11" t="s">
        <v>32</v>
      </c>
      <c r="H22" s="10"/>
      <c r="I22" s="10"/>
    </row>
    <row r="23" spans="1:9" ht="24" customHeight="1">
      <c r="A23" s="363" t="s">
        <v>33</v>
      </c>
      <c r="B23" s="364"/>
      <c r="C23" s="365"/>
      <c r="D23" s="10"/>
      <c r="E23" s="10"/>
      <c r="F23" s="10">
        <f t="shared" si="0"/>
        <v>0</v>
      </c>
      <c r="G23" s="11" t="s">
        <v>34</v>
      </c>
      <c r="H23" s="10"/>
      <c r="I23" s="10"/>
    </row>
    <row r="24" spans="1:9" ht="20.5" customHeight="1">
      <c r="A24" s="363" t="s">
        <v>35</v>
      </c>
      <c r="B24" s="364"/>
      <c r="C24" s="365"/>
      <c r="D24" s="10"/>
      <c r="E24" s="10"/>
      <c r="F24" s="10">
        <f t="shared" si="0"/>
        <v>0</v>
      </c>
      <c r="G24" s="11" t="s">
        <v>34</v>
      </c>
      <c r="H24" s="10"/>
      <c r="I24" s="10"/>
    </row>
    <row r="25" spans="1:9" ht="25.5" customHeight="1">
      <c r="A25" s="360" t="s">
        <v>36</v>
      </c>
      <c r="B25" s="361"/>
      <c r="C25" s="362"/>
      <c r="D25" s="10"/>
      <c r="E25" s="10"/>
      <c r="F25" s="10">
        <f t="shared" si="0"/>
        <v>0</v>
      </c>
      <c r="G25" s="13"/>
      <c r="H25" s="10"/>
      <c r="I25" s="10"/>
    </row>
    <row r="26" spans="1:9" ht="20.5" customHeight="1">
      <c r="A26" s="372" t="s">
        <v>37</v>
      </c>
      <c r="B26" s="373"/>
      <c r="C26" s="374"/>
      <c r="D26" s="12"/>
      <c r="E26" s="12"/>
      <c r="F26" s="12"/>
      <c r="G26" s="12"/>
      <c r="H26" s="12"/>
      <c r="I26" s="12"/>
    </row>
    <row r="27" spans="1:9" ht="24">
      <c r="A27" s="363" t="s">
        <v>38</v>
      </c>
      <c r="B27" s="364"/>
      <c r="C27" s="365"/>
      <c r="D27" s="10"/>
      <c r="E27" s="10"/>
      <c r="F27" s="10">
        <f>D27+E27</f>
        <v>0</v>
      </c>
      <c r="G27" s="13"/>
      <c r="H27" s="10"/>
      <c r="I27" s="10"/>
    </row>
    <row r="28" spans="1:9" ht="24">
      <c r="A28" s="363" t="s">
        <v>39</v>
      </c>
      <c r="B28" s="364"/>
      <c r="C28" s="365"/>
      <c r="D28" s="12"/>
      <c r="E28" s="12"/>
      <c r="F28" s="12"/>
      <c r="G28" s="12"/>
      <c r="H28" s="12"/>
      <c r="I28" s="12"/>
    </row>
    <row r="29" spans="1:9" ht="24">
      <c r="A29" s="360" t="s">
        <v>40</v>
      </c>
      <c r="B29" s="361"/>
      <c r="C29" s="362"/>
      <c r="D29" s="10"/>
      <c r="E29" s="10"/>
      <c r="F29" s="10">
        <f t="shared" ref="F29:F36" si="1">D29+E29</f>
        <v>0</v>
      </c>
      <c r="G29" s="13"/>
      <c r="H29" s="10"/>
      <c r="I29" s="10"/>
    </row>
    <row r="30" spans="1:9" ht="24" customHeight="1">
      <c r="A30" s="360" t="s">
        <v>41</v>
      </c>
      <c r="B30" s="361"/>
      <c r="C30" s="362"/>
      <c r="D30" s="10"/>
      <c r="E30" s="10"/>
      <c r="F30" s="10">
        <f t="shared" si="1"/>
        <v>0</v>
      </c>
      <c r="G30" s="13"/>
      <c r="H30" s="10"/>
      <c r="I30" s="10"/>
    </row>
    <row r="31" spans="1:9" ht="24">
      <c r="A31" s="363" t="s">
        <v>42</v>
      </c>
      <c r="B31" s="364"/>
      <c r="C31" s="365"/>
      <c r="D31" s="12"/>
      <c r="E31" s="12"/>
      <c r="F31" s="12"/>
      <c r="G31" s="12"/>
      <c r="H31" s="12"/>
      <c r="I31" s="12"/>
    </row>
    <row r="32" spans="1:9" ht="19.5" customHeight="1">
      <c r="A32" s="360" t="s">
        <v>43</v>
      </c>
      <c r="B32" s="361"/>
      <c r="C32" s="362"/>
      <c r="D32" s="10"/>
      <c r="E32" s="10"/>
      <c r="F32" s="10">
        <f>D32+E32</f>
        <v>0</v>
      </c>
      <c r="G32" s="13"/>
      <c r="H32" s="10"/>
      <c r="I32" s="10"/>
    </row>
    <row r="33" spans="1:9" ht="19.5" customHeight="1">
      <c r="A33" s="360" t="s">
        <v>44</v>
      </c>
      <c r="B33" s="361"/>
      <c r="C33" s="362"/>
      <c r="D33" s="10"/>
      <c r="E33" s="10"/>
      <c r="F33" s="10">
        <f>D33+E33</f>
        <v>0</v>
      </c>
      <c r="G33" s="13"/>
      <c r="H33" s="10"/>
      <c r="I33" s="10"/>
    </row>
    <row r="34" spans="1:9" ht="64.5" customHeight="1">
      <c r="A34" s="363" t="s">
        <v>45</v>
      </c>
      <c r="B34" s="364"/>
      <c r="C34" s="365"/>
      <c r="D34" s="10"/>
      <c r="E34" s="10"/>
      <c r="F34" s="10">
        <f t="shared" si="1"/>
        <v>0</v>
      </c>
      <c r="G34" s="13"/>
      <c r="H34" s="10"/>
      <c r="I34" s="10"/>
    </row>
    <row r="35" spans="1:9" ht="24">
      <c r="A35" s="360" t="s">
        <v>46</v>
      </c>
      <c r="B35" s="361"/>
      <c r="C35" s="362"/>
      <c r="D35" s="10"/>
      <c r="E35" s="10"/>
      <c r="F35" s="10"/>
      <c r="G35" s="13"/>
      <c r="H35" s="10"/>
      <c r="I35" s="10"/>
    </row>
    <row r="36" spans="1:9" ht="24">
      <c r="A36" s="366" t="s">
        <v>47</v>
      </c>
      <c r="B36" s="367"/>
      <c r="C36" s="368"/>
      <c r="D36" s="10"/>
      <c r="E36" s="10"/>
      <c r="F36" s="10">
        <f t="shared" si="1"/>
        <v>0</v>
      </c>
      <c r="G36" s="13"/>
      <c r="H36" s="10"/>
      <c r="I36" s="10"/>
    </row>
    <row r="37" spans="1:9" ht="24" customHeight="1">
      <c r="A37" s="366" t="s">
        <v>48</v>
      </c>
      <c r="B37" s="367"/>
      <c r="C37" s="368"/>
      <c r="D37" s="10">
        <f>D27+D29++D30+D32+D33+D34+D35+D36</f>
        <v>0</v>
      </c>
      <c r="E37" s="10">
        <f>E27+E29++E30+E32+E33+E34+E35+E36</f>
        <v>0</v>
      </c>
      <c r="F37" s="10">
        <f>F27+F29++F30+F32+F33+F34+F35+F36</f>
        <v>0</v>
      </c>
      <c r="G37" s="11">
        <v>30</v>
      </c>
      <c r="H37" s="10"/>
      <c r="I37" s="10"/>
    </row>
    <row r="38" spans="1:9" ht="25.5" customHeight="1">
      <c r="A38" s="353" t="s">
        <v>49</v>
      </c>
      <c r="B38" s="354"/>
      <c r="C38" s="355"/>
      <c r="D38" s="12"/>
      <c r="E38" s="12"/>
      <c r="F38" s="12"/>
      <c r="G38" s="12"/>
      <c r="H38" s="12"/>
      <c r="I38" s="12"/>
    </row>
    <row r="39" spans="1:9" ht="25.5" customHeight="1">
      <c r="A39" s="366" t="s">
        <v>50</v>
      </c>
      <c r="B39" s="367"/>
      <c r="C39" s="368"/>
      <c r="D39" s="10">
        <f>D16+D30</f>
        <v>0</v>
      </c>
      <c r="E39" s="10">
        <f>E16+E30</f>
        <v>100</v>
      </c>
      <c r="F39" s="10">
        <f>D39+E39</f>
        <v>100</v>
      </c>
      <c r="G39" s="13"/>
      <c r="H39" s="10"/>
      <c r="I39" s="10"/>
    </row>
    <row r="40" spans="1:9" ht="47.25" customHeight="1">
      <c r="A40" s="360" t="s">
        <v>51</v>
      </c>
      <c r="B40" s="361"/>
      <c r="C40" s="362"/>
      <c r="D40" s="10">
        <f>D19+D33</f>
        <v>0</v>
      </c>
      <c r="E40" s="10">
        <f>E19+E33</f>
        <v>100</v>
      </c>
      <c r="F40" s="10">
        <f t="shared" ref="F40:F46" si="2">D40+E40</f>
        <v>100</v>
      </c>
      <c r="G40" s="13"/>
      <c r="H40" s="10"/>
      <c r="I40" s="10"/>
    </row>
    <row r="41" spans="1:9" ht="66.75" customHeight="1">
      <c r="A41" s="366" t="s">
        <v>52</v>
      </c>
      <c r="B41" s="367"/>
      <c r="C41" s="368"/>
      <c r="D41" s="10"/>
      <c r="E41" s="10"/>
      <c r="F41" s="10">
        <f t="shared" si="2"/>
        <v>0</v>
      </c>
      <c r="G41" s="13"/>
      <c r="H41" s="10"/>
      <c r="I41" s="10"/>
    </row>
    <row r="42" spans="1:9" ht="36.75" customHeight="1">
      <c r="A42" s="366" t="s">
        <v>53</v>
      </c>
      <c r="B42" s="367"/>
      <c r="C42" s="368"/>
      <c r="D42" s="10"/>
      <c r="E42" s="10"/>
      <c r="F42" s="10">
        <f t="shared" si="2"/>
        <v>0</v>
      </c>
      <c r="G42" s="13"/>
      <c r="H42" s="10"/>
      <c r="I42" s="10"/>
    </row>
    <row r="43" spans="1:9" ht="24">
      <c r="A43" s="369" t="s">
        <v>54</v>
      </c>
      <c r="B43" s="370"/>
      <c r="C43" s="371"/>
      <c r="D43" s="10">
        <f>D25+D36</f>
        <v>0</v>
      </c>
      <c r="E43" s="10">
        <f>E25+E36</f>
        <v>0</v>
      </c>
      <c r="F43" s="10">
        <f>D43+E43</f>
        <v>0</v>
      </c>
      <c r="G43" s="11">
        <v>1</v>
      </c>
      <c r="H43" s="10"/>
      <c r="I43" s="10"/>
    </row>
    <row r="44" spans="1:9" ht="24" customHeight="1">
      <c r="A44" s="353" t="s">
        <v>55</v>
      </c>
      <c r="B44" s="354"/>
      <c r="C44" s="355"/>
      <c r="D44" s="10"/>
      <c r="E44" s="14"/>
      <c r="F44" s="10">
        <f t="shared" si="2"/>
        <v>0</v>
      </c>
      <c r="G44" s="11">
        <v>5</v>
      </c>
      <c r="H44" s="10"/>
      <c r="I44" s="10"/>
    </row>
    <row r="45" spans="1:9" ht="25.5" customHeight="1">
      <c r="A45" s="353" t="s">
        <v>56</v>
      </c>
      <c r="B45" s="354"/>
      <c r="C45" s="355"/>
      <c r="D45" s="10">
        <f>D18+D19+D32+D33</f>
        <v>0</v>
      </c>
      <c r="E45" s="10">
        <f>E18+E19+E32+E33</f>
        <v>200</v>
      </c>
      <c r="F45" s="10">
        <f>D45+E45</f>
        <v>200</v>
      </c>
      <c r="G45" s="11">
        <v>30</v>
      </c>
      <c r="H45" s="10"/>
      <c r="I45" s="10"/>
    </row>
    <row r="46" spans="1:9" ht="66.75" customHeight="1">
      <c r="A46" s="353" t="s">
        <v>57</v>
      </c>
      <c r="B46" s="354"/>
      <c r="C46" s="355"/>
      <c r="D46" s="10">
        <f>D20+D34</f>
        <v>0</v>
      </c>
      <c r="E46" s="10">
        <f>E20+E34</f>
        <v>200</v>
      </c>
      <c r="F46" s="10">
        <f t="shared" si="2"/>
        <v>200</v>
      </c>
      <c r="G46" s="11">
        <v>30</v>
      </c>
      <c r="H46" s="10"/>
      <c r="I46" s="10"/>
    </row>
    <row r="48" spans="1:9" ht="40.5" customHeight="1">
      <c r="A48" s="356"/>
      <c r="B48" s="356"/>
      <c r="C48" s="356"/>
      <c r="D48" s="29" t="s">
        <v>58</v>
      </c>
      <c r="E48" s="29" t="s">
        <v>59</v>
      </c>
      <c r="F48" s="15" t="s">
        <v>60</v>
      </c>
    </row>
    <row r="49" spans="1:9" ht="30.75" customHeight="1">
      <c r="A49" s="357" t="s">
        <v>61</v>
      </c>
      <c r="B49" s="357"/>
      <c r="C49" s="357"/>
      <c r="D49" s="16"/>
      <c r="E49" s="16"/>
      <c r="F49" s="16"/>
    </row>
    <row r="51" spans="1:9" s="18" customFormat="1" ht="20.5">
      <c r="A51" s="358" t="s">
        <v>62</v>
      </c>
      <c r="B51" s="358"/>
      <c r="C51" s="17"/>
      <c r="E51" s="19"/>
    </row>
    <row r="52" spans="1:9" s="18" customFormat="1" ht="20.5">
      <c r="A52" s="359" t="s">
        <v>63</v>
      </c>
      <c r="B52" s="359"/>
      <c r="E52" s="19"/>
    </row>
    <row r="53" spans="1:9" s="18" customFormat="1" ht="20.5">
      <c r="A53" s="20" t="s">
        <v>64</v>
      </c>
      <c r="B53" s="17"/>
      <c r="C53" s="20" t="s">
        <v>65</v>
      </c>
      <c r="E53" s="19"/>
    </row>
    <row r="54" spans="1:9" ht="22.5" customHeight="1">
      <c r="A54" s="347" t="s">
        <v>66</v>
      </c>
      <c r="B54" s="348"/>
      <c r="C54" s="348"/>
      <c r="D54" s="348"/>
      <c r="E54" s="348"/>
      <c r="F54" s="348"/>
      <c r="G54" s="348"/>
      <c r="H54" s="348"/>
      <c r="I54" s="349"/>
    </row>
    <row r="55" spans="1:9" ht="54" customHeight="1">
      <c r="A55" s="350" t="s">
        <v>67</v>
      </c>
      <c r="B55" s="351"/>
      <c r="C55" s="351"/>
      <c r="D55" s="351"/>
      <c r="E55" s="351"/>
      <c r="F55" s="351"/>
      <c r="G55" s="351"/>
      <c r="H55" s="351"/>
      <c r="I55" s="352"/>
    </row>
    <row r="56" spans="1:9" ht="24">
      <c r="A56" s="350" t="s">
        <v>68</v>
      </c>
      <c r="B56" s="351"/>
      <c r="C56" s="351"/>
      <c r="D56" s="351"/>
      <c r="E56" s="351"/>
      <c r="F56" s="351"/>
      <c r="G56" s="351"/>
      <c r="H56" s="351"/>
      <c r="I56" s="352"/>
    </row>
    <row r="57" spans="1:9" ht="20.5">
      <c r="A57" s="21" t="s">
        <v>69</v>
      </c>
    </row>
  </sheetData>
  <mergeCells count="49">
    <mergeCell ref="A2:I2"/>
    <mergeCell ref="A3:I3"/>
    <mergeCell ref="A7:B7"/>
    <mergeCell ref="A10:C11"/>
    <mergeCell ref="D10:H10"/>
    <mergeCell ref="I10:I11"/>
    <mergeCell ref="A12:C12"/>
    <mergeCell ref="A13:C13"/>
    <mergeCell ref="A14:C14"/>
    <mergeCell ref="A15:C15"/>
    <mergeCell ref="G15:G16"/>
    <mergeCell ref="A16:C16"/>
    <mergeCell ref="A27:C27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A32:C32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4:I54"/>
    <mergeCell ref="A55:I55"/>
    <mergeCell ref="A56:I56"/>
    <mergeCell ref="A45:C45"/>
    <mergeCell ref="A46:C46"/>
    <mergeCell ref="A48:C48"/>
    <mergeCell ref="A49:C49"/>
    <mergeCell ref="A51:B51"/>
    <mergeCell ref="A52:B52"/>
  </mergeCells>
  <pageMargins left="0.19685039370078741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8A16-FE05-4249-8A01-3422E6437749}">
  <sheetPr codeName="Sheet11">
    <pageSetUpPr fitToPage="1"/>
  </sheetPr>
  <dimension ref="A1:L43"/>
  <sheetViews>
    <sheetView topLeftCell="A4" zoomScale="80" zoomScaleNormal="80" zoomScaleSheetLayoutView="55" workbookViewId="0">
      <selection activeCell="C14" sqref="C14"/>
    </sheetView>
  </sheetViews>
  <sheetFormatPr defaultColWidth="9.81640625" defaultRowHeight="20.5"/>
  <cols>
    <col min="1" max="1" width="93.26953125" style="26" customWidth="1"/>
    <col min="2" max="2" width="30.90625" style="26" customWidth="1"/>
    <col min="3" max="3" width="27.90625" style="26" customWidth="1"/>
    <col min="4" max="4" width="28.1796875" style="26" customWidth="1"/>
    <col min="5" max="5" width="21.90625" style="26" customWidth="1"/>
    <col min="6" max="6" width="16.1796875" style="26" customWidth="1"/>
    <col min="7" max="7" width="15.36328125" style="26" customWidth="1"/>
    <col min="8" max="9" width="17.453125" style="26" customWidth="1"/>
    <col min="10" max="10" width="15.6328125" style="26" customWidth="1"/>
    <col min="11" max="11" width="9.81640625" style="26"/>
    <col min="12" max="12" width="9.81640625" style="26" customWidth="1"/>
    <col min="13" max="16384" width="9.81640625" style="26"/>
  </cols>
  <sheetData>
    <row r="1" spans="1:10">
      <c r="A1" s="128" t="s">
        <v>255</v>
      </c>
      <c r="J1" s="143" t="s">
        <v>216</v>
      </c>
    </row>
    <row r="2" spans="1:10">
      <c r="A2" s="129"/>
    </row>
    <row r="3" spans="1:10">
      <c r="A3" s="130" t="s">
        <v>150</v>
      </c>
      <c r="B3" s="131"/>
    </row>
    <row r="4" spans="1:10">
      <c r="A4" s="32" t="s">
        <v>151</v>
      </c>
      <c r="B4" s="132"/>
    </row>
    <row r="5" spans="1:10">
      <c r="A5" s="130"/>
      <c r="B5" s="28"/>
    </row>
    <row r="6" spans="1:10">
      <c r="A6" s="133" t="s">
        <v>217</v>
      </c>
      <c r="B6" s="134"/>
    </row>
    <row r="7" spans="1:10">
      <c r="A7" s="133" t="s">
        <v>152</v>
      </c>
      <c r="B7" s="134"/>
    </row>
    <row r="8" spans="1:10">
      <c r="A8" s="133" t="s">
        <v>218</v>
      </c>
      <c r="B8" s="135"/>
    </row>
    <row r="9" spans="1:10">
      <c r="A9" s="129"/>
    </row>
    <row r="11" spans="1:10" ht="82">
      <c r="A11" s="136" t="s">
        <v>219</v>
      </c>
      <c r="B11" s="136" t="s">
        <v>220</v>
      </c>
      <c r="C11" s="136" t="s">
        <v>159</v>
      </c>
      <c r="D11" s="136" t="s">
        <v>221</v>
      </c>
      <c r="E11" s="136" t="s">
        <v>222</v>
      </c>
      <c r="F11" s="136" t="s">
        <v>223</v>
      </c>
      <c r="G11" s="136" t="s">
        <v>224</v>
      </c>
      <c r="H11" s="136" t="s">
        <v>225</v>
      </c>
      <c r="I11" s="136" t="s">
        <v>226</v>
      </c>
      <c r="J11" s="31" t="s">
        <v>66</v>
      </c>
    </row>
    <row r="12" spans="1:10">
      <c r="A12" s="137" t="s">
        <v>227</v>
      </c>
      <c r="B12" s="138"/>
      <c r="C12" s="138"/>
      <c r="D12" s="138"/>
      <c r="E12" s="138"/>
      <c r="F12" s="138"/>
      <c r="G12" s="27"/>
      <c r="H12" s="27"/>
      <c r="I12" s="27"/>
      <c r="J12" s="27"/>
    </row>
    <row r="13" spans="1:10" ht="61.5">
      <c r="A13" s="138" t="s">
        <v>228</v>
      </c>
      <c r="B13" s="138"/>
      <c r="C13" s="138"/>
      <c r="D13" s="138"/>
      <c r="E13" s="138"/>
      <c r="F13" s="138"/>
      <c r="G13" s="27"/>
      <c r="H13" s="27"/>
      <c r="I13" s="27"/>
      <c r="J13" s="27"/>
    </row>
    <row r="14" spans="1:10" ht="41">
      <c r="A14" s="138" t="s">
        <v>229</v>
      </c>
      <c r="B14" s="138"/>
      <c r="C14" s="138"/>
      <c r="D14" s="138"/>
      <c r="E14" s="138"/>
      <c r="F14" s="138"/>
      <c r="G14" s="27"/>
      <c r="H14" s="27"/>
      <c r="I14" s="27"/>
      <c r="J14" s="27"/>
    </row>
    <row r="15" spans="1:10">
      <c r="A15" s="138" t="s">
        <v>230</v>
      </c>
      <c r="B15" s="138"/>
      <c r="C15" s="138"/>
      <c r="D15" s="138"/>
      <c r="E15" s="138"/>
      <c r="F15" s="138"/>
      <c r="G15" s="27"/>
      <c r="H15" s="27"/>
      <c r="I15" s="27"/>
      <c r="J15" s="27"/>
    </row>
    <row r="16" spans="1:10" ht="61.5">
      <c r="A16" s="138" t="s">
        <v>231</v>
      </c>
      <c r="B16" s="138"/>
      <c r="C16" s="138"/>
      <c r="D16" s="138"/>
      <c r="E16" s="138"/>
      <c r="F16" s="138"/>
      <c r="G16" s="27"/>
      <c r="H16" s="27"/>
      <c r="I16" s="27"/>
      <c r="J16" s="27"/>
    </row>
    <row r="17" spans="1:10" ht="45.5" customHeight="1">
      <c r="A17" s="138" t="s">
        <v>422</v>
      </c>
      <c r="B17" s="138"/>
      <c r="C17" s="138"/>
      <c r="D17" s="138"/>
      <c r="E17" s="138"/>
      <c r="F17" s="138"/>
      <c r="G17" s="27"/>
      <c r="H17" s="27"/>
      <c r="I17" s="27"/>
      <c r="J17" s="27"/>
    </row>
    <row r="18" spans="1:10" ht="41">
      <c r="A18" s="138" t="s">
        <v>232</v>
      </c>
      <c r="B18" s="138"/>
      <c r="C18" s="138"/>
      <c r="D18" s="138"/>
      <c r="E18" s="138"/>
      <c r="F18" s="138"/>
      <c r="G18" s="27"/>
      <c r="H18" s="27"/>
      <c r="I18" s="27"/>
      <c r="J18" s="27"/>
    </row>
    <row r="19" spans="1:10">
      <c r="A19" s="138" t="s">
        <v>233</v>
      </c>
      <c r="B19" s="138"/>
      <c r="C19" s="138"/>
      <c r="D19" s="138"/>
      <c r="E19" s="138"/>
      <c r="F19" s="138"/>
      <c r="G19" s="27"/>
      <c r="H19" s="27"/>
      <c r="I19" s="27"/>
      <c r="J19" s="27"/>
    </row>
    <row r="20" spans="1:10">
      <c r="A20" s="138" t="s">
        <v>234</v>
      </c>
      <c r="B20" s="138"/>
      <c r="C20" s="138"/>
      <c r="D20" s="138"/>
      <c r="E20" s="138"/>
      <c r="F20" s="138"/>
      <c r="G20" s="27"/>
      <c r="H20" s="27"/>
      <c r="I20" s="27"/>
      <c r="J20" s="27"/>
    </row>
    <row r="21" spans="1:10" ht="22" customHeight="1">
      <c r="A21" s="138" t="s">
        <v>235</v>
      </c>
      <c r="B21" s="138"/>
      <c r="C21" s="138"/>
      <c r="D21" s="138"/>
      <c r="E21" s="138"/>
      <c r="F21" s="138"/>
      <c r="G21" s="27"/>
      <c r="H21" s="27"/>
      <c r="I21" s="27"/>
      <c r="J21" s="27"/>
    </row>
    <row r="22" spans="1:10">
      <c r="A22" s="139" t="s">
        <v>236</v>
      </c>
      <c r="B22" s="140"/>
      <c r="C22" s="140"/>
      <c r="D22" s="140"/>
      <c r="E22" s="140"/>
      <c r="F22" s="140"/>
      <c r="G22" s="140"/>
      <c r="H22" s="140"/>
      <c r="I22" s="140">
        <f>SUM(I12:I21)</f>
        <v>0</v>
      </c>
      <c r="J22" s="140"/>
    </row>
    <row r="23" spans="1:10">
      <c r="A23" s="139" t="s">
        <v>237</v>
      </c>
      <c r="B23" s="140"/>
      <c r="C23" s="140"/>
      <c r="D23" s="140"/>
      <c r="E23" s="140"/>
      <c r="F23" s="140"/>
      <c r="G23" s="140"/>
      <c r="H23" s="140"/>
      <c r="I23" s="140">
        <f>SUM(I19:I20)</f>
        <v>0</v>
      </c>
      <c r="J23" s="141" t="e">
        <f>I23/B6</f>
        <v>#DIV/0!</v>
      </c>
    </row>
    <row r="24" spans="1:10">
      <c r="A24" s="139" t="s">
        <v>238</v>
      </c>
      <c r="B24" s="140"/>
      <c r="C24" s="140"/>
      <c r="D24" s="140"/>
      <c r="E24" s="140"/>
      <c r="F24" s="140"/>
      <c r="G24" s="140"/>
      <c r="H24" s="140"/>
      <c r="I24" s="140">
        <f>SUM(I21)</f>
        <v>0</v>
      </c>
      <c r="J24" s="141" t="e">
        <f>I24/B6</f>
        <v>#DIV/0!</v>
      </c>
    </row>
    <row r="25" spans="1:10" ht="41">
      <c r="A25" s="139" t="s">
        <v>239</v>
      </c>
      <c r="B25" s="140"/>
      <c r="C25" s="140"/>
      <c r="D25" s="140"/>
      <c r="E25" s="140"/>
      <c r="F25" s="140"/>
      <c r="G25" s="140"/>
      <c r="H25" s="140"/>
      <c r="I25" s="140">
        <f>SUM(I22)</f>
        <v>0</v>
      </c>
      <c r="J25" s="141" t="e">
        <f>I25/B7</f>
        <v>#DIV/0!</v>
      </c>
    </row>
    <row r="28" spans="1:10">
      <c r="A28" s="26" t="s">
        <v>240</v>
      </c>
    </row>
    <row r="29" spans="1:10">
      <c r="A29" s="26" t="s">
        <v>241</v>
      </c>
    </row>
    <row r="30" spans="1:10">
      <c r="A30" s="26" t="s">
        <v>242</v>
      </c>
    </row>
    <row r="31" spans="1:10">
      <c r="A31" s="26" t="s">
        <v>243</v>
      </c>
    </row>
    <row r="33" spans="1:12">
      <c r="A33" s="142" t="s">
        <v>66</v>
      </c>
    </row>
    <row r="34" spans="1:12">
      <c r="A34" s="105" t="s">
        <v>244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105" t="s">
        <v>245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>
      <c r="A36" s="105" t="s">
        <v>246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>
      <c r="A37" s="26" t="s">
        <v>247</v>
      </c>
    </row>
    <row r="38" spans="1:12">
      <c r="A38" s="105" t="s">
        <v>248</v>
      </c>
    </row>
    <row r="39" spans="1:12">
      <c r="A39" s="105" t="s">
        <v>249</v>
      </c>
    </row>
    <row r="40" spans="1:12">
      <c r="A40" s="105" t="s">
        <v>250</v>
      </c>
    </row>
    <row r="41" spans="1:12">
      <c r="A41" s="105" t="s">
        <v>251</v>
      </c>
    </row>
    <row r="42" spans="1:12">
      <c r="A42" s="105" t="s">
        <v>252</v>
      </c>
    </row>
    <row r="43" spans="1:12">
      <c r="A43" s="105" t="s">
        <v>253</v>
      </c>
    </row>
  </sheetData>
  <pageMargins left="0.7" right="0.7" top="0.75" bottom="0.75" header="0.3" footer="0.3"/>
  <pageSetup paperSize="9" scale="46" fitToHeight="2" orientation="landscape" r:id="rId1"/>
  <headerFooter>
    <oddFooter>&amp;C&amp;"TH SarabunPSK,Regular"&amp;24&amp;P&amp;R&amp;"TH SarabunPSK,Regular"&amp;24&amp;F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0866-CF66-4716-BF4B-79D4595E4E0E}">
  <sheetPr>
    <pageSetUpPr fitToPage="1"/>
  </sheetPr>
  <dimension ref="A1:G74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6.7265625" defaultRowHeight="17"/>
  <cols>
    <col min="1" max="1" width="76.6328125" style="200" customWidth="1"/>
    <col min="2" max="2" width="18.1796875" style="190" bestFit="1" customWidth="1"/>
    <col min="3" max="6" width="18.90625" style="190" customWidth="1"/>
    <col min="7" max="7" width="33.453125" style="190" customWidth="1"/>
    <col min="8" max="16384" width="6.7265625" style="190"/>
  </cols>
  <sheetData>
    <row r="1" spans="1:7" ht="17.5">
      <c r="A1" s="189" t="s">
        <v>256</v>
      </c>
      <c r="G1" s="191"/>
    </row>
    <row r="2" spans="1:7" ht="17.5">
      <c r="A2" s="192" t="s">
        <v>2</v>
      </c>
      <c r="B2" s="193"/>
    </row>
    <row r="3" spans="1:7" ht="17.5">
      <c r="A3" s="189" t="s">
        <v>257</v>
      </c>
      <c r="B3" s="194" t="s">
        <v>258</v>
      </c>
    </row>
    <row r="4" spans="1:7" ht="17.5">
      <c r="A4" s="192"/>
      <c r="E4" s="195"/>
      <c r="F4" s="196"/>
    </row>
    <row r="5" spans="1:7" ht="17.5">
      <c r="A5" s="192" t="s">
        <v>217</v>
      </c>
      <c r="B5" s="197">
        <f>SUM(D9,D29)</f>
        <v>0</v>
      </c>
      <c r="C5" s="196"/>
      <c r="D5" s="196"/>
      <c r="E5" s="196"/>
      <c r="F5" s="196"/>
      <c r="G5" s="196"/>
    </row>
    <row r="6" spans="1:7" ht="17.5">
      <c r="A6" s="198" t="s">
        <v>218</v>
      </c>
      <c r="B6" s="199"/>
      <c r="C6" s="196"/>
      <c r="D6" s="196"/>
      <c r="E6" s="196"/>
      <c r="F6" s="196"/>
      <c r="G6" s="196"/>
    </row>
    <row r="7" spans="1:7">
      <c r="G7" s="201"/>
    </row>
    <row r="8" spans="1:7" ht="35">
      <c r="A8" s="202" t="s">
        <v>259</v>
      </c>
      <c r="B8" s="203" t="s">
        <v>260</v>
      </c>
      <c r="C8" s="203" t="s">
        <v>261</v>
      </c>
      <c r="D8" s="203" t="s">
        <v>262</v>
      </c>
      <c r="E8" s="204" t="s">
        <v>263</v>
      </c>
      <c r="F8" s="203" t="s">
        <v>264</v>
      </c>
      <c r="G8" s="205" t="s">
        <v>265</v>
      </c>
    </row>
    <row r="9" spans="1:7" ht="17.5">
      <c r="A9" s="206" t="s">
        <v>402</v>
      </c>
      <c r="B9" s="207">
        <f>SUM(B10:B12,B17,B20:B28)</f>
        <v>0</v>
      </c>
      <c r="C9" s="207">
        <f>SUM(C10:C12,C17,C20:C28)</f>
        <v>0</v>
      </c>
      <c r="D9" s="207">
        <f>SUM(Product.Limit[[#This Row],[ลงทุนโดยตรง (2)]:[ลงทุนผ่านหน่วยลงทุน (3)]])</f>
        <v>0</v>
      </c>
      <c r="E9" s="208"/>
      <c r="F9" s="209" t="e">
        <f>Product.Limit[[#This Row],[รวม (4) = (2) + (3)]]/$B$5*100</f>
        <v>#DIV/0!</v>
      </c>
      <c r="G9" s="210"/>
    </row>
    <row r="10" spans="1:7" ht="17.5">
      <c r="A10" s="211" t="s">
        <v>19</v>
      </c>
      <c r="B10" s="212"/>
      <c r="C10" s="212"/>
      <c r="D10" s="212"/>
      <c r="E10" s="213" t="s">
        <v>20</v>
      </c>
      <c r="F10" s="214" t="e">
        <f>Product.Limit[[#This Row],[รวม (4) = (2) + (3)]]/$B$5*100</f>
        <v>#DIV/0!</v>
      </c>
      <c r="G10" s="215"/>
    </row>
    <row r="11" spans="1:7" ht="17.5">
      <c r="A11" s="211" t="s">
        <v>21</v>
      </c>
      <c r="B11" s="212"/>
      <c r="C11" s="212"/>
      <c r="D11" s="212"/>
      <c r="E11" s="213" t="s">
        <v>20</v>
      </c>
      <c r="F11" s="214" t="e">
        <f>Product.Limit[[#This Row],[รวม (4) = (2) + (3)]]/$B$5*100</f>
        <v>#DIV/0!</v>
      </c>
      <c r="G11" s="215"/>
    </row>
    <row r="12" spans="1:7" ht="17.5">
      <c r="A12" s="216" t="s">
        <v>403</v>
      </c>
      <c r="B12" s="217">
        <f>SUM(B13:B16)</f>
        <v>0</v>
      </c>
      <c r="C12" s="217">
        <f>SUM(C13:C16)</f>
        <v>0</v>
      </c>
      <c r="D12" s="217">
        <f>B12+C12</f>
        <v>0</v>
      </c>
      <c r="E12" s="218">
        <v>60</v>
      </c>
      <c r="F12" s="219" t="e">
        <f>Product.Limit[[#This Row],[รวม (4) = (2) + (3)]]/$B$5*100</f>
        <v>#DIV/0!</v>
      </c>
      <c r="G12" s="220"/>
    </row>
    <row r="13" spans="1:7" ht="17.5">
      <c r="A13" s="211" t="s">
        <v>404</v>
      </c>
      <c r="B13" s="212"/>
      <c r="C13" s="212"/>
      <c r="D13" s="212"/>
      <c r="E13" s="218"/>
      <c r="F13" s="214" t="e">
        <f>Product.Limit[[#This Row],[รวม (4) = (2) + (3)]]/$B$5*100</f>
        <v>#DIV/0!</v>
      </c>
      <c r="G13" s="215"/>
    </row>
    <row r="14" spans="1:7" ht="17.5">
      <c r="A14" s="211" t="s">
        <v>266</v>
      </c>
      <c r="B14" s="212"/>
      <c r="C14" s="212"/>
      <c r="D14" s="212"/>
      <c r="E14" s="218"/>
      <c r="F14" s="214" t="e">
        <f>Product.Limit[[#This Row],[รวม (4) = (2) + (3)]]/$B$5*100</f>
        <v>#DIV/0!</v>
      </c>
      <c r="G14" s="215"/>
    </row>
    <row r="15" spans="1:7" ht="17.5">
      <c r="A15" s="211" t="s">
        <v>267</v>
      </c>
      <c r="B15" s="212"/>
      <c r="C15" s="212"/>
      <c r="D15" s="212"/>
      <c r="E15" s="218"/>
      <c r="F15" s="214" t="e">
        <f>Product.Limit[[#This Row],[รวม (4) = (2) + (3)]]/$B$5*100</f>
        <v>#DIV/0!</v>
      </c>
      <c r="G15" s="215"/>
    </row>
    <row r="16" spans="1:7" ht="34">
      <c r="A16" s="211" t="s">
        <v>268</v>
      </c>
      <c r="B16" s="212"/>
      <c r="C16" s="212"/>
      <c r="D16" s="212"/>
      <c r="E16" s="218"/>
      <c r="F16" s="214" t="e">
        <f>Product.Limit[[#This Row],[รวม (4) = (2) + (3)]]/$B$5*100</f>
        <v>#DIV/0!</v>
      </c>
      <c r="G16" s="215"/>
    </row>
    <row r="17" spans="1:7" ht="17.5">
      <c r="A17" s="216" t="s">
        <v>405</v>
      </c>
      <c r="B17" s="217">
        <f>SUM(B18:B19)</f>
        <v>0</v>
      </c>
      <c r="C17" s="217">
        <f t="shared" ref="C17" si="0">SUM(C18:C19)</f>
        <v>0</v>
      </c>
      <c r="D17" s="217">
        <f>SUM(Product.Limit[[#This Row],[ลงทุนโดยตรง (2)]:[ลงทุนผ่านหน่วยลงทุน (3)]])</f>
        <v>0</v>
      </c>
      <c r="E17" s="213"/>
      <c r="F17" s="221" t="e">
        <f>Product.Limit[[#This Row],[รวม (4) = (2) + (3)]]/$B$5*100</f>
        <v>#DIV/0!</v>
      </c>
      <c r="G17" s="220"/>
    </row>
    <row r="18" spans="1:7" ht="17.5">
      <c r="A18" s="211" t="s">
        <v>269</v>
      </c>
      <c r="B18" s="212"/>
      <c r="C18" s="212"/>
      <c r="D18" s="212"/>
      <c r="E18" s="218"/>
      <c r="F18" s="214" t="e">
        <f>Product.Limit[[#This Row],[รวม (4) = (2) + (3)]]/$B$5*100</f>
        <v>#DIV/0!</v>
      </c>
      <c r="G18" s="215"/>
    </row>
    <row r="19" spans="1:7" ht="17.5">
      <c r="A19" s="211" t="s">
        <v>270</v>
      </c>
      <c r="B19" s="212"/>
      <c r="C19" s="212"/>
      <c r="D19" s="212"/>
      <c r="E19" s="218"/>
      <c r="F19" s="214" t="e">
        <f>Product.Limit[[#This Row],[รวม (4) = (2) + (3)]]/$B$5*100</f>
        <v>#DIV/0!</v>
      </c>
      <c r="G19" s="215"/>
    </row>
    <row r="20" spans="1:7" ht="34">
      <c r="A20" s="211" t="s">
        <v>271</v>
      </c>
      <c r="B20" s="212"/>
      <c r="C20" s="212"/>
      <c r="D20" s="212"/>
      <c r="E20" s="218"/>
      <c r="F20" s="214" t="e">
        <f>Product.Limit[[#This Row],[รวม (4) = (2) + (3)]]/$B$5*100</f>
        <v>#DIV/0!</v>
      </c>
      <c r="G20" s="215"/>
    </row>
    <row r="21" spans="1:7" ht="17.5">
      <c r="A21" s="211" t="s">
        <v>272</v>
      </c>
      <c r="B21" s="212"/>
      <c r="C21" s="212"/>
      <c r="D21" s="212"/>
      <c r="E21" s="218"/>
      <c r="F21" s="214" t="e">
        <f>Product.Limit[[#This Row],[รวม (4) = (2) + (3)]]/$B$5*100</f>
        <v>#DIV/0!</v>
      </c>
      <c r="G21" s="215"/>
    </row>
    <row r="22" spans="1:7" ht="17.5">
      <c r="A22" s="211" t="s">
        <v>29</v>
      </c>
      <c r="B22" s="212"/>
      <c r="C22" s="212"/>
      <c r="D22" s="212"/>
      <c r="E22" s="218" t="s">
        <v>30</v>
      </c>
      <c r="F22" s="214" t="e">
        <f>Product.Limit[[#This Row],[รวม (4) = (2) + (3)]]/$B$5*100</f>
        <v>#DIV/0!</v>
      </c>
      <c r="G22" s="215"/>
    </row>
    <row r="23" spans="1:7" ht="17.5">
      <c r="A23" s="211" t="s">
        <v>273</v>
      </c>
      <c r="B23" s="212"/>
      <c r="C23" s="212"/>
      <c r="D23" s="212"/>
      <c r="E23" s="218">
        <v>20</v>
      </c>
      <c r="F23" s="214" t="e">
        <f>Product.Limit[[#This Row],[รวม (4) = (2) + (3)]]/$B$5*100</f>
        <v>#DIV/0!</v>
      </c>
      <c r="G23" s="215"/>
    </row>
    <row r="24" spans="1:7" ht="17.5">
      <c r="A24" s="211" t="s">
        <v>33</v>
      </c>
      <c r="B24" s="212"/>
      <c r="C24" s="212"/>
      <c r="D24" s="212"/>
      <c r="E24" s="218">
        <v>5</v>
      </c>
      <c r="F24" s="214" t="e">
        <f>Product.Limit[[#This Row],[รวม (4) = (2) + (3)]]/$B$5*100</f>
        <v>#DIV/0!</v>
      </c>
      <c r="G24" s="215"/>
    </row>
    <row r="25" spans="1:7" ht="17.5">
      <c r="A25" s="211" t="s">
        <v>35</v>
      </c>
      <c r="B25" s="212"/>
      <c r="C25" s="212"/>
      <c r="D25" s="212"/>
      <c r="E25" s="218">
        <v>5</v>
      </c>
      <c r="F25" s="214" t="e">
        <f>Product.Limit[[#This Row],[รวม (4) = (2) + (3)]]/$B$5*100</f>
        <v>#DIV/0!</v>
      </c>
      <c r="G25" s="215"/>
    </row>
    <row r="26" spans="1:7" ht="17.5">
      <c r="A26" s="211" t="s">
        <v>36</v>
      </c>
      <c r="B26" s="212"/>
      <c r="C26" s="212"/>
      <c r="D26" s="212"/>
      <c r="E26" s="218"/>
      <c r="F26" s="214" t="e">
        <f>Product.Limit[[#This Row],[รวม (4) = (2) + (3)]]/$B$5*100</f>
        <v>#DIV/0!</v>
      </c>
      <c r="G26" s="215"/>
    </row>
    <row r="27" spans="1:7" ht="51">
      <c r="A27" s="211" t="s">
        <v>274</v>
      </c>
      <c r="B27" s="212"/>
      <c r="C27" s="212"/>
      <c r="D27" s="212"/>
      <c r="E27" s="218"/>
      <c r="F27" s="214" t="e">
        <f>Product.Limit[[#This Row],[รวม (4) = (2) + (3)]]/$B$5*100</f>
        <v>#DIV/0!</v>
      </c>
      <c r="G27" s="215"/>
    </row>
    <row r="28" spans="1:7" ht="34">
      <c r="A28" s="211" t="s">
        <v>275</v>
      </c>
      <c r="B28" s="212"/>
      <c r="C28" s="212"/>
      <c r="D28" s="212"/>
      <c r="E28" s="218"/>
      <c r="F28" s="214" t="e">
        <f>Product.Limit[[#This Row],[รวม (4) = (2) + (3)]]/$B$5*100</f>
        <v>#DIV/0!</v>
      </c>
      <c r="G28" s="215"/>
    </row>
    <row r="29" spans="1:7" ht="17.5">
      <c r="A29" s="222" t="s">
        <v>406</v>
      </c>
      <c r="B29" s="223">
        <f>SUM(B30:B31,B36,B39:B43)</f>
        <v>0</v>
      </c>
      <c r="C29" s="223">
        <f>SUM(C30:C31,C36,C39:C43)</f>
        <v>0</v>
      </c>
      <c r="D29" s="223">
        <f>SUM(Product.Limit[[#This Row],[ลงทุนโดยตรง (2)]:[ลงทุนผ่านหน่วยลงทุน (3)]])</f>
        <v>0</v>
      </c>
      <c r="E29" s="224">
        <v>30</v>
      </c>
      <c r="F29" s="225" t="e">
        <f>Product.Limit[[#This Row],[รวม (4) = (2) + (3)]]/$B$5*100</f>
        <v>#DIV/0!</v>
      </c>
      <c r="G29" s="226"/>
    </row>
    <row r="30" spans="1:7" ht="17.5">
      <c r="A30" s="211" t="s">
        <v>70</v>
      </c>
      <c r="B30" s="212"/>
      <c r="C30" s="212"/>
      <c r="D30" s="212"/>
      <c r="E30" s="218"/>
      <c r="F30" s="214" t="e">
        <f>Product.Limit[[#This Row],[รวม (4) = (2) + (3)]]/$B$5*100</f>
        <v>#DIV/0!</v>
      </c>
      <c r="G30" s="215"/>
    </row>
    <row r="31" spans="1:7" ht="17.5">
      <c r="A31" s="216" t="s">
        <v>407</v>
      </c>
      <c r="B31" s="217">
        <f>SUM(B32:B35)</f>
        <v>0</v>
      </c>
      <c r="C31" s="217">
        <f>SUM(C32:C35)</f>
        <v>0</v>
      </c>
      <c r="D31" s="217">
        <f>SUM(Product.Limit[[#This Row],[ลงทุนโดยตรง (2)]:[ลงทุนผ่านหน่วยลงทุน (3)]])</f>
        <v>0</v>
      </c>
      <c r="E31" s="213"/>
      <c r="F31" s="221" t="e">
        <f>Product.Limit[[#This Row],[รวม (4) = (2) + (3)]]/$B$5*100</f>
        <v>#DIV/0!</v>
      </c>
      <c r="G31" s="220"/>
    </row>
    <row r="32" spans="1:7" ht="17.5">
      <c r="A32" s="211" t="s">
        <v>408</v>
      </c>
      <c r="B32" s="212"/>
      <c r="C32" s="212"/>
      <c r="D32" s="212"/>
      <c r="E32" s="218"/>
      <c r="F32" s="214" t="e">
        <f>Product.Limit[[#This Row],[รวม (4) = (2) + (3)]]/$B$5*100</f>
        <v>#DIV/0!</v>
      </c>
      <c r="G32" s="215"/>
    </row>
    <row r="33" spans="1:7" ht="17.5">
      <c r="A33" s="211" t="s">
        <v>276</v>
      </c>
      <c r="B33" s="212"/>
      <c r="C33" s="212"/>
      <c r="D33" s="212"/>
      <c r="E33" s="218"/>
      <c r="F33" s="214" t="e">
        <f>Product.Limit[[#This Row],[รวม (4) = (2) + (3)]]/$B$5*100</f>
        <v>#DIV/0!</v>
      </c>
      <c r="G33" s="215"/>
    </row>
    <row r="34" spans="1:7" ht="17.5">
      <c r="A34" s="211" t="s">
        <v>277</v>
      </c>
      <c r="B34" s="212"/>
      <c r="C34" s="212"/>
      <c r="D34" s="212"/>
      <c r="E34" s="218"/>
      <c r="F34" s="214" t="e">
        <f>Product.Limit[[#This Row],[รวม (4) = (2) + (3)]]/$B$5*100</f>
        <v>#DIV/0!</v>
      </c>
      <c r="G34" s="215"/>
    </row>
    <row r="35" spans="1:7" ht="34">
      <c r="A35" s="211" t="s">
        <v>278</v>
      </c>
      <c r="B35" s="212"/>
      <c r="C35" s="212"/>
      <c r="D35" s="212"/>
      <c r="E35" s="218"/>
      <c r="F35" s="214" t="e">
        <f>Product.Limit[[#This Row],[รวม (4) = (2) + (3)]]/$B$5*100</f>
        <v>#DIV/0!</v>
      </c>
      <c r="G35" s="215"/>
    </row>
    <row r="36" spans="1:7" ht="17.5">
      <c r="A36" s="216" t="s">
        <v>409</v>
      </c>
      <c r="B36" s="217">
        <f>SUM(B37:B38)</f>
        <v>0</v>
      </c>
      <c r="C36" s="217">
        <f>SUM(C37:C38)</f>
        <v>0</v>
      </c>
      <c r="D36" s="217">
        <f>SUM(Product.Limit[[#This Row],[ลงทุนโดยตรง (2)]:[ลงทุนผ่านหน่วยลงทุน (3)]])</f>
        <v>0</v>
      </c>
      <c r="E36" s="213"/>
      <c r="F36" s="221" t="e">
        <f>Product.Limit[[#This Row],[รวม (4) = (2) + (3)]]/$B$5*100</f>
        <v>#DIV/0!</v>
      </c>
      <c r="G36" s="220"/>
    </row>
    <row r="37" spans="1:7" ht="17.5">
      <c r="A37" s="211" t="s">
        <v>43</v>
      </c>
      <c r="B37" s="212"/>
      <c r="C37" s="212"/>
      <c r="D37" s="212"/>
      <c r="E37" s="218"/>
      <c r="F37" s="214" t="e">
        <f>Product.Limit[[#This Row],[รวม (4) = (2) + (3)]]/$B$5*100</f>
        <v>#DIV/0!</v>
      </c>
      <c r="G37" s="215"/>
    </row>
    <row r="38" spans="1:7" ht="17.5">
      <c r="A38" s="211" t="s">
        <v>44</v>
      </c>
      <c r="B38" s="212"/>
      <c r="C38" s="212"/>
      <c r="D38" s="212"/>
      <c r="E38" s="218"/>
      <c r="F38" s="214" t="e">
        <f>Product.Limit[[#This Row],[รวม (4) = (2) + (3)]]/$B$5*100</f>
        <v>#DIV/0!</v>
      </c>
      <c r="G38" s="215"/>
    </row>
    <row r="39" spans="1:7" ht="34">
      <c r="A39" s="211" t="s">
        <v>279</v>
      </c>
      <c r="B39" s="212"/>
      <c r="C39" s="212"/>
      <c r="D39" s="212"/>
      <c r="E39" s="218"/>
      <c r="F39" s="214" t="e">
        <f>Product.Limit[[#This Row],[รวม (4) = (2) + (3)]]/$B$5*100</f>
        <v>#DIV/0!</v>
      </c>
      <c r="G39" s="215"/>
    </row>
    <row r="40" spans="1:7" ht="17.5">
      <c r="A40" s="211" t="s">
        <v>46</v>
      </c>
      <c r="B40" s="212"/>
      <c r="C40" s="212"/>
      <c r="D40" s="212"/>
      <c r="E40" s="218"/>
      <c r="F40" s="214" t="e">
        <f>Product.Limit[[#This Row],[รวม (4) = (2) + (3)]]/$B$5*100</f>
        <v>#DIV/0!</v>
      </c>
      <c r="G40" s="215"/>
    </row>
    <row r="41" spans="1:7" ht="17.5">
      <c r="A41" s="211" t="s">
        <v>47</v>
      </c>
      <c r="B41" s="212"/>
      <c r="C41" s="212"/>
      <c r="D41" s="212"/>
      <c r="E41" s="218"/>
      <c r="F41" s="214" t="e">
        <f>Product.Limit[[#This Row],[รวม (4) = (2) + (3)]]/$B$5*100</f>
        <v>#DIV/0!</v>
      </c>
      <c r="G41" s="215"/>
    </row>
    <row r="42" spans="1:7" ht="51">
      <c r="A42" s="211" t="s">
        <v>71</v>
      </c>
      <c r="B42" s="212"/>
      <c r="C42" s="212"/>
      <c r="D42" s="212"/>
      <c r="E42" s="218"/>
      <c r="F42" s="214" t="e">
        <f>Product.Limit[[#This Row],[รวม (4) = (2) + (3)]]/$B$5*100</f>
        <v>#DIV/0!</v>
      </c>
      <c r="G42" s="215"/>
    </row>
    <row r="43" spans="1:7" ht="34">
      <c r="A43" s="211" t="s">
        <v>72</v>
      </c>
      <c r="B43" s="212"/>
      <c r="C43" s="212"/>
      <c r="D43" s="212"/>
      <c r="E43" s="218"/>
      <c r="F43" s="214" t="e">
        <f>Product.Limit[[#This Row],[รวม (4) = (2) + (3)]]/$B$5*100</f>
        <v>#DIV/0!</v>
      </c>
      <c r="G43" s="215"/>
    </row>
    <row r="44" spans="1:7" ht="17.5">
      <c r="A44" s="227" t="s">
        <v>410</v>
      </c>
      <c r="B44" s="228">
        <f>SUM(B45:B50)</f>
        <v>0</v>
      </c>
      <c r="C44" s="228">
        <f>SUM(C45:C50)</f>
        <v>0</v>
      </c>
      <c r="D44" s="228">
        <f>SUM(Product.Limit[[#This Row],[ลงทุนโดยตรง (2)]:[ลงทุนผ่านหน่วยลงทุน (3)]])</f>
        <v>0</v>
      </c>
      <c r="E44" s="229"/>
      <c r="F44" s="230" t="e">
        <f>Product.Limit[[#This Row],[รวม (4) = (2) + (3)]]/$B$5*100</f>
        <v>#DIV/0!</v>
      </c>
      <c r="G44" s="231"/>
    </row>
    <row r="45" spans="1:7" ht="17.5">
      <c r="A45" s="211" t="s">
        <v>50</v>
      </c>
      <c r="B45" s="212"/>
      <c r="C45" s="212"/>
      <c r="D45" s="212"/>
      <c r="E45" s="218"/>
      <c r="F45" s="214" t="e">
        <f>Product.Limit[[#This Row],[รวม (4) = (2) + (3)]]/$B$5*100</f>
        <v>#DIV/0!</v>
      </c>
      <c r="G45" s="215"/>
    </row>
    <row r="46" spans="1:7" ht="34">
      <c r="A46" s="211" t="s">
        <v>51</v>
      </c>
      <c r="B46" s="212"/>
      <c r="C46" s="212"/>
      <c r="D46" s="212"/>
      <c r="E46" s="218"/>
      <c r="F46" s="214" t="e">
        <f>Product.Limit[[#This Row],[รวม (4) = (2) + (3)]]/$B$5*100</f>
        <v>#DIV/0!</v>
      </c>
      <c r="G46" s="215"/>
    </row>
    <row r="47" spans="1:7" ht="51">
      <c r="A47" s="211" t="s">
        <v>52</v>
      </c>
      <c r="B47" s="212"/>
      <c r="C47" s="212"/>
      <c r="D47" s="212"/>
      <c r="E47" s="218"/>
      <c r="F47" s="214" t="e">
        <f>Product.Limit[[#This Row],[รวม (4) = (2) + (3)]]/$B$5*100</f>
        <v>#DIV/0!</v>
      </c>
      <c r="G47" s="215"/>
    </row>
    <row r="48" spans="1:7" ht="34">
      <c r="A48" s="211" t="s">
        <v>53</v>
      </c>
      <c r="B48" s="212"/>
      <c r="C48" s="212"/>
      <c r="D48" s="212"/>
      <c r="E48" s="218"/>
      <c r="F48" s="214" t="e">
        <f>Product.Limit[[#This Row],[รวม (4) = (2) + (3)]]/$B$5*100</f>
        <v>#DIV/0!</v>
      </c>
      <c r="G48" s="215"/>
    </row>
    <row r="49" spans="1:7" ht="17.5">
      <c r="A49" s="211" t="s">
        <v>54</v>
      </c>
      <c r="B49" s="212"/>
      <c r="C49" s="212"/>
      <c r="D49" s="212"/>
      <c r="E49" s="218">
        <v>1</v>
      </c>
      <c r="F49" s="214" t="e">
        <f>Product.Limit[[#This Row],[รวม (4) = (2) + (3)]]/$B$5*100</f>
        <v>#DIV/0!</v>
      </c>
      <c r="G49" s="215"/>
    </row>
    <row r="50" spans="1:7" ht="17.5">
      <c r="A50" s="211" t="s">
        <v>139</v>
      </c>
      <c r="B50" s="212"/>
      <c r="C50" s="212"/>
      <c r="D50" s="212"/>
      <c r="E50" s="218"/>
      <c r="F50" s="214" t="e">
        <f>Product.Limit[[#This Row],[รวม (4) = (2) + (3)]]/$B$5*100</f>
        <v>#DIV/0!</v>
      </c>
      <c r="G50" s="215"/>
    </row>
    <row r="51" spans="1:7" ht="17.5">
      <c r="A51" s="232" t="s">
        <v>411</v>
      </c>
      <c r="B51" s="233">
        <f>SUM(B17,B36)</f>
        <v>0</v>
      </c>
      <c r="C51" s="233">
        <f>SUM(C17,C36)</f>
        <v>0</v>
      </c>
      <c r="D51" s="233">
        <f>SUM(Product.Limit[[#This Row],[ลงทุนโดยตรง (2)]:[ลงทุนผ่านหน่วยลงทุน (3)]])</f>
        <v>0</v>
      </c>
      <c r="E51" s="234">
        <v>30</v>
      </c>
      <c r="F51" s="235" t="e">
        <f>Product.Limit[[#This Row],[รวม (4) = (2) + (3)]]/$B$5*100</f>
        <v>#DIV/0!</v>
      </c>
      <c r="G51" s="236"/>
    </row>
    <row r="52" spans="1:7" ht="52.5">
      <c r="A52" s="237" t="s">
        <v>412</v>
      </c>
      <c r="B52" s="238">
        <f>SUM(B20,B39)</f>
        <v>0</v>
      </c>
      <c r="C52" s="238">
        <f>SUM(C20,C39)</f>
        <v>0</v>
      </c>
      <c r="D52" s="239">
        <f>SUM(Product.Limit[[#This Row],[ลงทุนโดยตรง (2)]:[ลงทุนผ่านหน่วยลงทุน (3)]])</f>
        <v>0</v>
      </c>
      <c r="E52" s="240">
        <v>30</v>
      </c>
      <c r="F52" s="241" t="e">
        <f>Product.Limit[[#This Row],[รวม (4) = (2) + (3)]]/$B$5*100</f>
        <v>#DIV/0!</v>
      </c>
      <c r="G52" s="242"/>
    </row>
    <row r="54" spans="1:7" ht="17.5">
      <c r="A54" s="243" t="s">
        <v>280</v>
      </c>
      <c r="B54" s="244"/>
      <c r="C54" s="245"/>
      <c r="D54" s="245"/>
    </row>
    <row r="55" spans="1:7" ht="17.5">
      <c r="A55" s="246" t="s">
        <v>281</v>
      </c>
      <c r="B55" s="212"/>
    </row>
    <row r="56" spans="1:7" ht="17.5">
      <c r="A56" s="247" t="s">
        <v>282</v>
      </c>
      <c r="B56" s="248" t="e">
        <f>B55/B54*100</f>
        <v>#DIV/0!</v>
      </c>
    </row>
    <row r="58" spans="1:7" ht="17.5">
      <c r="A58" s="249" t="s">
        <v>413</v>
      </c>
      <c r="B58" s="250"/>
    </row>
    <row r="59" spans="1:7" ht="17.5">
      <c r="A59" s="249" t="s">
        <v>414</v>
      </c>
      <c r="B59" s="250"/>
    </row>
    <row r="60" spans="1:7" ht="17.5">
      <c r="A60" s="251" t="s">
        <v>415</v>
      </c>
      <c r="B60" s="250"/>
    </row>
    <row r="61" spans="1:7">
      <c r="A61" s="251"/>
    </row>
    <row r="62" spans="1:7" ht="17.5">
      <c r="A62" s="198" t="s">
        <v>66</v>
      </c>
      <c r="B62" s="252"/>
      <c r="C62" s="252"/>
      <c r="D62" s="252"/>
      <c r="E62" s="252"/>
      <c r="F62" s="252"/>
      <c r="G62" s="252"/>
    </row>
    <row r="63" spans="1:7" ht="85">
      <c r="A63" s="249" t="s">
        <v>283</v>
      </c>
      <c r="B63" s="253"/>
      <c r="C63" s="253"/>
      <c r="D63" s="253"/>
      <c r="E63" s="253"/>
      <c r="F63" s="253"/>
      <c r="G63" s="253"/>
    </row>
    <row r="64" spans="1:7" ht="34">
      <c r="A64" s="249" t="s">
        <v>284</v>
      </c>
      <c r="B64" s="253"/>
      <c r="C64" s="253"/>
      <c r="D64" s="253"/>
      <c r="E64" s="253"/>
      <c r="F64" s="253"/>
      <c r="G64" s="253"/>
    </row>
    <row r="65" spans="1:7">
      <c r="A65" s="249" t="s">
        <v>73</v>
      </c>
      <c r="B65" s="253"/>
      <c r="C65" s="253"/>
      <c r="D65" s="253"/>
      <c r="E65" s="253"/>
      <c r="F65" s="253"/>
      <c r="G65" s="253"/>
    </row>
    <row r="66" spans="1:7">
      <c r="A66" s="249" t="s">
        <v>74</v>
      </c>
      <c r="B66" s="253"/>
      <c r="C66" s="253"/>
      <c r="D66" s="253"/>
      <c r="E66" s="253"/>
      <c r="F66" s="253"/>
      <c r="G66" s="253"/>
    </row>
    <row r="67" spans="1:7" ht="51">
      <c r="A67" s="249" t="s">
        <v>140</v>
      </c>
      <c r="B67" s="253"/>
      <c r="C67" s="253"/>
      <c r="D67" s="253"/>
      <c r="E67" s="253"/>
      <c r="F67" s="253"/>
      <c r="G67" s="253"/>
    </row>
    <row r="68" spans="1:7" ht="34">
      <c r="A68" s="249" t="s">
        <v>75</v>
      </c>
      <c r="B68" s="253"/>
      <c r="C68" s="253"/>
      <c r="D68" s="253"/>
      <c r="E68" s="253"/>
      <c r="F68" s="253"/>
      <c r="G68" s="253"/>
    </row>
    <row r="69" spans="1:7" ht="102">
      <c r="A69" s="249" t="s">
        <v>285</v>
      </c>
      <c r="B69" s="253"/>
      <c r="C69" s="253"/>
      <c r="D69" s="253"/>
      <c r="E69" s="253"/>
      <c r="F69" s="253"/>
      <c r="G69" s="253"/>
    </row>
    <row r="70" spans="1:7" ht="34">
      <c r="A70" s="200" t="s">
        <v>136</v>
      </c>
    </row>
    <row r="71" spans="1:7" ht="34">
      <c r="A71" s="200" t="s">
        <v>135</v>
      </c>
    </row>
    <row r="72" spans="1:7" ht="102">
      <c r="A72" s="254" t="s">
        <v>286</v>
      </c>
      <c r="B72" s="255"/>
      <c r="C72" s="255"/>
      <c r="D72" s="255"/>
      <c r="E72" s="255"/>
      <c r="F72" s="255"/>
      <c r="G72" s="255"/>
    </row>
    <row r="73" spans="1:7">
      <c r="A73" s="249" t="s">
        <v>287</v>
      </c>
      <c r="B73" s="253"/>
      <c r="C73" s="253"/>
      <c r="D73" s="253"/>
      <c r="E73" s="253"/>
      <c r="F73" s="253"/>
      <c r="G73" s="253"/>
    </row>
    <row r="74" spans="1:7">
      <c r="A74" s="249" t="s">
        <v>288</v>
      </c>
      <c r="B74" s="253"/>
      <c r="C74" s="253"/>
      <c r="D74" s="253"/>
      <c r="E74" s="253"/>
      <c r="F74" s="253"/>
      <c r="G74" s="253"/>
    </row>
  </sheetData>
  <sheetProtection algorithmName="SHA-512" hashValue="nsM2gwQcBa/ldh/dtndVtpqXILBgvFB0IYttyMPR6rKx+B7wSPKspiKhX7Ceprp1wzRAk1eIACZMgTajq98NuA==" saltValue="ZBdnUz/gQZZrsIUc5Y4JWw==" spinCount="100000" sheet="1" formatCells="0" formatColumns="0" formatRows="0" insertHyperlinks="0"/>
  <conditionalFormatting sqref="B56">
    <cfRule type="expression" dxfId="11" priority="1">
      <formula>_xlfn.IFS(AND($B$6&lt;250, $B$56&lt;75), TRUE, AND($B$6&gt;=250, $B$6&lt;380, $B$56&lt;50), TRUE, $B$6&gt;=380, FALSE)</formula>
    </cfRule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{DC8A724B-44D8-4FBD-A824-5497554E8EE9}</x14:id>
        </ext>
      </extLst>
    </cfRule>
  </conditionalFormatting>
  <conditionalFormatting sqref="B9:D52">
    <cfRule type="cellIs" dxfId="10" priority="4" operator="lessThan">
      <formula>0</formula>
    </cfRule>
  </conditionalFormatting>
  <conditionalFormatting sqref="F9:F52">
    <cfRule type="dataBar" priority="2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{6B13EC45-F198-4B0B-90E4-0703963CD687}</x14:id>
        </ext>
      </extLst>
    </cfRule>
  </conditionalFormatting>
  <conditionalFormatting sqref="F12">
    <cfRule type="cellIs" dxfId="9" priority="8" operator="greaterThan">
      <formula>60</formula>
    </cfRule>
  </conditionalFormatting>
  <conditionalFormatting sqref="F23">
    <cfRule type="cellIs" dxfId="8" priority="7" operator="greaterThan">
      <formula>20</formula>
    </cfRule>
  </conditionalFormatting>
  <conditionalFormatting sqref="F24:F25">
    <cfRule type="cellIs" dxfId="7" priority="9" operator="greaterThan">
      <formula>5</formula>
    </cfRule>
  </conditionalFormatting>
  <conditionalFormatting sqref="F29 F51:F52">
    <cfRule type="cellIs" dxfId="6" priority="5" operator="greaterThan">
      <formula>30</formula>
    </cfRule>
  </conditionalFormatting>
  <conditionalFormatting sqref="F49">
    <cfRule type="cellIs" dxfId="5" priority="6" operator="greaterThan">
      <formula>1</formula>
    </cfRule>
  </conditionalFormatting>
  <dataValidations count="1">
    <dataValidation type="decimal" allowBlank="1" showInputMessage="1" showErrorMessage="1" errorTitle="ข้อมูลไม่ถูกต้อง" error="กรุณาระบุข้อมูลเป็นตัวเลขไทย หรือเลขอารบิก เท่านั้น" sqref="F10:F16 B30:D30 F30 B37:C43 F32:F35 F37:F43 B32:C35 D31:D43 F45:F52 B45:D52 B10:C16 D10:D28 F18:F28 B18:C28" xr:uid="{D63D078D-648D-48F1-8EB0-205A49C29B6E}">
      <formula1>-1000000000000000000</formula1>
      <formula2>1000000000000000000</formula2>
    </dataValidation>
  </dataValidations>
  <pageMargins left="0.19685039370078741" right="0.19685039370078741" top="0.19685039370078741" bottom="0.19685039370078741" header="0.31496062992125984" footer="0.31496062992125984"/>
  <pageSetup paperSize="9" scale="66" fitToHeight="0" orientation="landscape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8A724B-44D8-4FBD-A824-5497554E8EE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6B13EC45-F198-4B0B-90E4-0703963CD68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F9:F52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633C-1E28-48F9-BCB5-ED7F742E7E1C}">
  <sheetPr>
    <pageSetUpPr fitToPage="1"/>
  </sheetPr>
  <dimension ref="A1:I1000"/>
  <sheetViews>
    <sheetView zoomScaleNormal="100" workbookViewId="0">
      <selection sqref="A1:XFD1048576"/>
    </sheetView>
  </sheetViews>
  <sheetFormatPr defaultColWidth="9" defaultRowHeight="17"/>
  <cols>
    <col min="1" max="1" width="1.7265625" style="256" customWidth="1"/>
    <col min="2" max="2" width="14.08984375" style="256" customWidth="1"/>
    <col min="3" max="3" width="18.7265625" style="256" customWidth="1"/>
    <col min="4" max="4" width="11.1796875" style="256" customWidth="1"/>
    <col min="5" max="6" width="24.7265625" style="256" customWidth="1"/>
    <col min="7" max="7" width="11.453125" style="256" customWidth="1"/>
    <col min="8" max="8" width="19.08984375" style="256" customWidth="1"/>
    <col min="9" max="9" width="11.6328125" style="256" customWidth="1"/>
    <col min="10" max="26" width="6.54296875" style="256" customWidth="1"/>
    <col min="27" max="16384" width="9" style="256"/>
  </cols>
  <sheetData>
    <row r="1" spans="1:9">
      <c r="E1" s="257"/>
      <c r="F1" s="257"/>
      <c r="I1" s="258" t="s">
        <v>76</v>
      </c>
    </row>
    <row r="2" spans="1:9">
      <c r="A2" s="399" t="s">
        <v>77</v>
      </c>
      <c r="B2" s="392"/>
      <c r="C2" s="392"/>
      <c r="D2" s="392"/>
      <c r="E2" s="392"/>
      <c r="F2" s="392"/>
      <c r="G2" s="392"/>
      <c r="H2" s="392"/>
      <c r="I2" s="392"/>
    </row>
    <row r="3" spans="1:9">
      <c r="B3" s="399" t="s">
        <v>2</v>
      </c>
      <c r="C3" s="392"/>
      <c r="D3" s="392"/>
      <c r="E3" s="392"/>
      <c r="F3" s="392"/>
      <c r="G3" s="392"/>
      <c r="H3" s="392"/>
      <c r="I3" s="392"/>
    </row>
    <row r="4" spans="1:9">
      <c r="E4" s="257"/>
      <c r="F4" s="257"/>
    </row>
    <row r="5" spans="1:9" ht="17.5">
      <c r="B5" s="259" t="s">
        <v>3</v>
      </c>
      <c r="C5" s="400"/>
      <c r="D5" s="392"/>
      <c r="E5" s="257"/>
      <c r="F5" s="257"/>
      <c r="G5" s="259" t="s">
        <v>4</v>
      </c>
    </row>
    <row r="6" spans="1:9" ht="35">
      <c r="A6" s="261"/>
      <c r="C6" s="400"/>
      <c r="D6" s="392"/>
      <c r="E6" s="257"/>
      <c r="F6" s="257"/>
      <c r="G6" s="259" t="s">
        <v>5</v>
      </c>
    </row>
    <row r="7" spans="1:9">
      <c r="A7" s="260" t="s">
        <v>6</v>
      </c>
      <c r="C7" s="400" t="s">
        <v>6</v>
      </c>
      <c r="D7" s="392"/>
      <c r="E7" s="257"/>
      <c r="F7" s="257"/>
      <c r="G7" s="260"/>
      <c r="I7" s="260" t="s">
        <v>6</v>
      </c>
    </row>
    <row r="8" spans="1:9">
      <c r="B8" s="262" t="s">
        <v>78</v>
      </c>
      <c r="C8" s="262"/>
      <c r="D8" s="262"/>
      <c r="E8" s="263"/>
      <c r="F8" s="263"/>
      <c r="G8" s="264"/>
      <c r="H8" s="264"/>
      <c r="I8" s="264"/>
    </row>
    <row r="9" spans="1:9" ht="17.5">
      <c r="E9" s="257"/>
      <c r="F9" s="257"/>
      <c r="I9" s="259" t="s">
        <v>79</v>
      </c>
    </row>
    <row r="10" spans="1:9" ht="70">
      <c r="B10" s="265" t="s">
        <v>80</v>
      </c>
      <c r="C10" s="265" t="s">
        <v>81</v>
      </c>
      <c r="D10" s="265" t="s">
        <v>82</v>
      </c>
      <c r="E10" s="265" t="s">
        <v>83</v>
      </c>
      <c r="F10" s="265" t="s">
        <v>84</v>
      </c>
      <c r="G10" s="265" t="s">
        <v>85</v>
      </c>
      <c r="H10" s="265" t="s">
        <v>86</v>
      </c>
      <c r="I10" s="265" t="s">
        <v>87</v>
      </c>
    </row>
    <row r="11" spans="1:9" ht="51">
      <c r="A11" s="266"/>
      <c r="B11" s="267"/>
      <c r="C11" s="268" t="s">
        <v>88</v>
      </c>
      <c r="D11" s="268"/>
      <c r="E11" s="269" t="s">
        <v>115</v>
      </c>
      <c r="F11" s="270"/>
      <c r="G11" s="270"/>
      <c r="H11" s="271"/>
      <c r="I11" s="270"/>
    </row>
    <row r="12" spans="1:9">
      <c r="B12" s="267"/>
      <c r="C12" s="268"/>
      <c r="D12" s="268"/>
      <c r="E12" s="269"/>
      <c r="F12" s="270"/>
      <c r="G12" s="270"/>
      <c r="H12" s="271"/>
      <c r="I12" s="270"/>
    </row>
    <row r="13" spans="1:9">
      <c r="B13" s="267"/>
      <c r="C13" s="268"/>
      <c r="D13" s="268"/>
      <c r="E13" s="269"/>
      <c r="F13" s="270"/>
      <c r="G13" s="270"/>
      <c r="H13" s="271"/>
      <c r="I13" s="270"/>
    </row>
    <row r="14" spans="1:9">
      <c r="B14" s="267"/>
      <c r="C14" s="268"/>
      <c r="D14" s="268"/>
      <c r="E14" s="269"/>
      <c r="F14" s="270"/>
      <c r="G14" s="270"/>
      <c r="H14" s="271"/>
      <c r="I14" s="270"/>
    </row>
    <row r="15" spans="1:9">
      <c r="B15" s="267"/>
      <c r="C15" s="268"/>
      <c r="D15" s="268"/>
      <c r="E15" s="269"/>
      <c r="F15" s="270"/>
      <c r="G15" s="270"/>
      <c r="H15" s="271"/>
      <c r="I15" s="270"/>
    </row>
    <row r="16" spans="1:9">
      <c r="B16" s="267"/>
      <c r="C16" s="268"/>
      <c r="D16" s="268"/>
      <c r="E16" s="269"/>
      <c r="F16" s="270"/>
      <c r="G16" s="270"/>
      <c r="H16" s="270"/>
      <c r="I16" s="270"/>
    </row>
    <row r="17" spans="2:9">
      <c r="B17" s="267"/>
      <c r="C17" s="268"/>
      <c r="D17" s="268"/>
      <c r="E17" s="269"/>
      <c r="F17" s="270"/>
      <c r="G17" s="270"/>
      <c r="H17" s="270"/>
      <c r="I17" s="270"/>
    </row>
    <row r="18" spans="2:9">
      <c r="B18" s="267"/>
      <c r="C18" s="268"/>
      <c r="D18" s="268"/>
      <c r="E18" s="269"/>
      <c r="F18" s="270"/>
      <c r="G18" s="270"/>
      <c r="H18" s="270"/>
      <c r="I18" s="270"/>
    </row>
    <row r="19" spans="2:9">
      <c r="B19" s="267"/>
      <c r="C19" s="268"/>
      <c r="D19" s="268"/>
      <c r="E19" s="269"/>
      <c r="F19" s="270"/>
      <c r="G19" s="270"/>
      <c r="H19" s="270"/>
      <c r="I19" s="270"/>
    </row>
    <row r="20" spans="2:9">
      <c r="B20" s="267"/>
      <c r="C20" s="268"/>
      <c r="D20" s="268"/>
      <c r="E20" s="269"/>
      <c r="F20" s="270"/>
      <c r="G20" s="270"/>
      <c r="H20" s="270"/>
      <c r="I20" s="270"/>
    </row>
    <row r="21" spans="2:9">
      <c r="B21" s="267"/>
      <c r="C21" s="268"/>
      <c r="D21" s="268"/>
      <c r="E21" s="269"/>
      <c r="F21" s="270"/>
      <c r="G21" s="270"/>
      <c r="H21" s="270"/>
      <c r="I21" s="270"/>
    </row>
    <row r="22" spans="2:9">
      <c r="B22" s="267"/>
      <c r="C22" s="268"/>
      <c r="D22" s="268"/>
      <c r="E22" s="269"/>
      <c r="F22" s="270"/>
      <c r="G22" s="270"/>
      <c r="H22" s="270"/>
      <c r="I22" s="270"/>
    </row>
    <row r="23" spans="2:9">
      <c r="B23" s="267"/>
      <c r="C23" s="268"/>
      <c r="D23" s="268"/>
      <c r="E23" s="269"/>
      <c r="F23" s="270"/>
      <c r="G23" s="270"/>
      <c r="H23" s="270"/>
      <c r="I23" s="270"/>
    </row>
    <row r="24" spans="2:9">
      <c r="B24" s="267"/>
      <c r="C24" s="268"/>
      <c r="D24" s="268"/>
      <c r="E24" s="269"/>
      <c r="F24" s="270"/>
      <c r="G24" s="270"/>
      <c r="H24" s="270"/>
      <c r="I24" s="270"/>
    </row>
    <row r="25" spans="2:9">
      <c r="B25" s="267"/>
      <c r="C25" s="268"/>
      <c r="D25" s="268"/>
      <c r="E25" s="269"/>
      <c r="F25" s="270"/>
      <c r="G25" s="270"/>
      <c r="H25" s="270"/>
      <c r="I25" s="270"/>
    </row>
    <row r="26" spans="2:9">
      <c r="B26" s="272"/>
      <c r="C26" s="268"/>
      <c r="D26" s="268"/>
      <c r="E26" s="269"/>
      <c r="F26" s="270"/>
      <c r="G26" s="270"/>
      <c r="H26" s="270"/>
      <c r="I26" s="270"/>
    </row>
    <row r="27" spans="2:9">
      <c r="E27" s="257"/>
      <c r="F27" s="257"/>
    </row>
    <row r="28" spans="2:9">
      <c r="E28" s="257"/>
      <c r="F28" s="257"/>
    </row>
    <row r="29" spans="2:9">
      <c r="B29" s="401" t="s">
        <v>62</v>
      </c>
      <c r="C29" s="392"/>
      <c r="E29" s="257"/>
      <c r="F29" s="257"/>
    </row>
    <row r="30" spans="2:9">
      <c r="B30" s="400" t="s">
        <v>63</v>
      </c>
      <c r="C30" s="392"/>
      <c r="E30" s="257"/>
      <c r="F30" s="257"/>
    </row>
    <row r="31" spans="2:9">
      <c r="B31" s="260" t="s">
        <v>64</v>
      </c>
      <c r="D31" s="260" t="s">
        <v>65</v>
      </c>
      <c r="E31" s="257"/>
      <c r="F31" s="257"/>
    </row>
    <row r="32" spans="2:9">
      <c r="B32" s="260"/>
      <c r="D32" s="260"/>
      <c r="E32" s="257"/>
      <c r="F32" s="257"/>
    </row>
    <row r="33" spans="2:9">
      <c r="B33" s="260"/>
      <c r="D33" s="260"/>
      <c r="E33" s="257"/>
      <c r="F33" s="257"/>
    </row>
    <row r="34" spans="2:9">
      <c r="B34" s="260"/>
      <c r="D34" s="260"/>
      <c r="E34" s="257"/>
      <c r="F34" s="257"/>
    </row>
    <row r="35" spans="2:9">
      <c r="B35" s="260"/>
      <c r="D35" s="260"/>
      <c r="E35" s="257"/>
      <c r="F35" s="257"/>
    </row>
    <row r="36" spans="2:9">
      <c r="B36" s="260"/>
      <c r="D36" s="260"/>
      <c r="E36" s="257"/>
      <c r="F36" s="257"/>
    </row>
    <row r="37" spans="2:9" ht="35">
      <c r="B37" s="273" t="s">
        <v>88</v>
      </c>
      <c r="C37" s="402" t="s">
        <v>90</v>
      </c>
      <c r="D37" s="395"/>
      <c r="E37" s="395"/>
      <c r="F37" s="395"/>
      <c r="G37" s="395"/>
      <c r="H37" s="395"/>
      <c r="I37" s="396"/>
    </row>
    <row r="38" spans="2:9">
      <c r="B38" s="268" t="s">
        <v>91</v>
      </c>
      <c r="C38" s="397" t="s">
        <v>92</v>
      </c>
      <c r="D38" s="395"/>
      <c r="E38" s="395"/>
      <c r="F38" s="395"/>
      <c r="G38" s="395"/>
      <c r="H38" s="395"/>
      <c r="I38" s="396"/>
    </row>
    <row r="39" spans="2:9">
      <c r="B39" s="268" t="s">
        <v>93</v>
      </c>
      <c r="C39" s="397" t="s">
        <v>94</v>
      </c>
      <c r="D39" s="395"/>
      <c r="E39" s="395"/>
      <c r="F39" s="395"/>
      <c r="G39" s="395"/>
      <c r="H39" s="395"/>
      <c r="I39" s="396"/>
    </row>
    <row r="40" spans="2:9">
      <c r="B40" s="268" t="s">
        <v>95</v>
      </c>
      <c r="C40" s="397" t="s">
        <v>96</v>
      </c>
      <c r="D40" s="395"/>
      <c r="E40" s="395"/>
      <c r="F40" s="395"/>
      <c r="G40" s="395"/>
      <c r="H40" s="395"/>
      <c r="I40" s="396"/>
    </row>
    <row r="41" spans="2:9">
      <c r="B41" s="268" t="s">
        <v>97</v>
      </c>
      <c r="C41" s="397" t="s">
        <v>98</v>
      </c>
      <c r="D41" s="395"/>
      <c r="E41" s="395"/>
      <c r="F41" s="395"/>
      <c r="G41" s="395"/>
      <c r="H41" s="395"/>
      <c r="I41" s="396"/>
    </row>
    <row r="42" spans="2:9">
      <c r="B42" s="268" t="s">
        <v>99</v>
      </c>
      <c r="C42" s="397" t="s">
        <v>100</v>
      </c>
      <c r="D42" s="395"/>
      <c r="E42" s="395"/>
      <c r="F42" s="395"/>
      <c r="G42" s="395"/>
      <c r="H42" s="395"/>
      <c r="I42" s="396"/>
    </row>
    <row r="43" spans="2:9">
      <c r="B43" s="268" t="s">
        <v>101</v>
      </c>
      <c r="C43" s="397" t="s">
        <v>102</v>
      </c>
      <c r="D43" s="395"/>
      <c r="E43" s="395"/>
      <c r="F43" s="395"/>
      <c r="G43" s="395"/>
      <c r="H43" s="395"/>
      <c r="I43" s="396"/>
    </row>
    <row r="44" spans="2:9">
      <c r="B44" s="268" t="s">
        <v>103</v>
      </c>
      <c r="C44" s="397" t="s">
        <v>104</v>
      </c>
      <c r="D44" s="395"/>
      <c r="E44" s="395"/>
      <c r="F44" s="395"/>
      <c r="G44" s="395"/>
      <c r="H44" s="395"/>
      <c r="I44" s="396"/>
    </row>
    <row r="45" spans="2:9">
      <c r="B45" s="268" t="s">
        <v>105</v>
      </c>
      <c r="C45" s="397" t="s">
        <v>106</v>
      </c>
      <c r="D45" s="395"/>
      <c r="E45" s="395"/>
      <c r="F45" s="395"/>
      <c r="G45" s="395"/>
      <c r="H45" s="395"/>
      <c r="I45" s="396"/>
    </row>
    <row r="46" spans="2:9">
      <c r="B46" s="268" t="s">
        <v>107</v>
      </c>
      <c r="C46" s="397" t="s">
        <v>108</v>
      </c>
      <c r="D46" s="395"/>
      <c r="E46" s="395"/>
      <c r="F46" s="395"/>
      <c r="G46" s="395"/>
      <c r="H46" s="395"/>
      <c r="I46" s="396"/>
    </row>
    <row r="47" spans="2:9">
      <c r="B47" s="398" t="s">
        <v>89</v>
      </c>
      <c r="C47" s="395"/>
      <c r="D47" s="395"/>
      <c r="E47" s="395"/>
      <c r="F47" s="395"/>
      <c r="G47" s="395"/>
      <c r="H47" s="395"/>
      <c r="I47" s="396"/>
    </row>
    <row r="48" spans="2:9">
      <c r="B48" s="394" t="s">
        <v>138</v>
      </c>
      <c r="C48" s="395"/>
      <c r="D48" s="395"/>
      <c r="E48" s="395"/>
      <c r="F48" s="395"/>
      <c r="G48" s="395"/>
      <c r="H48" s="395"/>
      <c r="I48" s="396"/>
    </row>
    <row r="49" spans="2:9">
      <c r="B49" s="394" t="s">
        <v>109</v>
      </c>
      <c r="C49" s="395"/>
      <c r="D49" s="395"/>
      <c r="E49" s="395"/>
      <c r="F49" s="395"/>
      <c r="G49" s="395"/>
      <c r="H49" s="395"/>
      <c r="I49" s="396"/>
    </row>
    <row r="50" spans="2:9">
      <c r="B50" s="394" t="s">
        <v>110</v>
      </c>
      <c r="C50" s="395"/>
      <c r="D50" s="395"/>
      <c r="E50" s="395"/>
      <c r="F50" s="395"/>
      <c r="G50" s="395"/>
      <c r="H50" s="395"/>
      <c r="I50" s="396"/>
    </row>
    <row r="51" spans="2:9">
      <c r="B51" s="394" t="s">
        <v>111</v>
      </c>
      <c r="C51" s="395"/>
      <c r="D51" s="395"/>
      <c r="E51" s="395"/>
      <c r="F51" s="395"/>
      <c r="G51" s="395"/>
      <c r="H51" s="395"/>
      <c r="I51" s="396"/>
    </row>
    <row r="52" spans="2:9">
      <c r="B52" s="394" t="s">
        <v>112</v>
      </c>
      <c r="C52" s="395"/>
      <c r="D52" s="395"/>
      <c r="E52" s="395"/>
      <c r="F52" s="395"/>
      <c r="G52" s="395"/>
      <c r="H52" s="395"/>
      <c r="I52" s="396"/>
    </row>
    <row r="53" spans="2:9">
      <c r="B53" s="394" t="s">
        <v>113</v>
      </c>
      <c r="C53" s="395"/>
      <c r="D53" s="395"/>
      <c r="E53" s="395"/>
      <c r="F53" s="395"/>
      <c r="G53" s="395"/>
      <c r="H53" s="395"/>
      <c r="I53" s="396"/>
    </row>
    <row r="54" spans="2:9">
      <c r="B54" s="394" t="s">
        <v>114</v>
      </c>
      <c r="C54" s="395"/>
      <c r="D54" s="395"/>
      <c r="E54" s="395"/>
      <c r="F54" s="395"/>
      <c r="G54" s="395"/>
      <c r="H54" s="395"/>
      <c r="I54" s="396"/>
    </row>
    <row r="55" spans="2:9">
      <c r="B55" s="394" t="s">
        <v>115</v>
      </c>
      <c r="C55" s="395"/>
      <c r="D55" s="395"/>
      <c r="E55" s="395"/>
      <c r="F55" s="395"/>
      <c r="G55" s="395"/>
      <c r="H55" s="395"/>
      <c r="I55" s="396"/>
    </row>
    <row r="56" spans="2:9">
      <c r="B56" s="394" t="s">
        <v>116</v>
      </c>
      <c r="C56" s="395"/>
      <c r="D56" s="395"/>
      <c r="E56" s="395"/>
      <c r="F56" s="395"/>
      <c r="G56" s="395"/>
      <c r="H56" s="395"/>
      <c r="I56" s="396"/>
    </row>
    <row r="57" spans="2:9">
      <c r="B57" s="394" t="s">
        <v>117</v>
      </c>
      <c r="C57" s="395"/>
      <c r="D57" s="395"/>
      <c r="E57" s="395"/>
      <c r="F57" s="395"/>
      <c r="G57" s="395"/>
      <c r="H57" s="395"/>
      <c r="I57" s="396"/>
    </row>
    <row r="58" spans="2:9">
      <c r="B58" s="394" t="s">
        <v>133</v>
      </c>
      <c r="C58" s="395"/>
      <c r="D58" s="395"/>
      <c r="E58" s="395"/>
      <c r="F58" s="395"/>
      <c r="G58" s="395"/>
      <c r="H58" s="395"/>
      <c r="I58" s="396"/>
    </row>
    <row r="59" spans="2:9">
      <c r="B59" s="394" t="s">
        <v>118</v>
      </c>
      <c r="C59" s="395"/>
      <c r="D59" s="395"/>
      <c r="E59" s="395"/>
      <c r="F59" s="395"/>
      <c r="G59" s="395"/>
      <c r="H59" s="395"/>
      <c r="I59" s="396"/>
    </row>
    <row r="60" spans="2:9">
      <c r="B60" s="394" t="s">
        <v>119</v>
      </c>
      <c r="C60" s="395"/>
      <c r="D60" s="395"/>
      <c r="E60" s="395"/>
      <c r="F60" s="395"/>
      <c r="G60" s="395"/>
      <c r="H60" s="395"/>
      <c r="I60" s="396"/>
    </row>
    <row r="61" spans="2:9">
      <c r="B61" s="394" t="s">
        <v>120</v>
      </c>
      <c r="C61" s="395"/>
      <c r="D61" s="395"/>
      <c r="E61" s="395"/>
      <c r="F61" s="395"/>
      <c r="G61" s="395"/>
      <c r="H61" s="395"/>
      <c r="I61" s="396"/>
    </row>
    <row r="62" spans="2:9">
      <c r="B62" s="394" t="s">
        <v>121</v>
      </c>
      <c r="C62" s="395"/>
      <c r="D62" s="395"/>
      <c r="E62" s="395"/>
      <c r="F62" s="395"/>
      <c r="G62" s="395"/>
      <c r="H62" s="395"/>
      <c r="I62" s="396"/>
    </row>
    <row r="63" spans="2:9">
      <c r="B63" s="394" t="s">
        <v>122</v>
      </c>
      <c r="C63" s="395"/>
      <c r="D63" s="395"/>
      <c r="E63" s="395"/>
      <c r="F63" s="395"/>
      <c r="G63" s="395"/>
      <c r="H63" s="395"/>
      <c r="I63" s="396"/>
    </row>
    <row r="64" spans="2:9">
      <c r="E64" s="257"/>
      <c r="F64" s="257"/>
    </row>
    <row r="65" spans="2:9">
      <c r="B65" s="391" t="s">
        <v>66</v>
      </c>
      <c r="C65" s="392"/>
      <c r="D65" s="392"/>
      <c r="E65" s="392"/>
      <c r="F65" s="392"/>
      <c r="G65" s="392"/>
      <c r="H65" s="392"/>
      <c r="I65" s="392"/>
    </row>
    <row r="66" spans="2:9">
      <c r="B66" s="391" t="s">
        <v>145</v>
      </c>
      <c r="C66" s="392"/>
      <c r="D66" s="392"/>
      <c r="E66" s="392"/>
      <c r="F66" s="392"/>
      <c r="G66" s="392"/>
      <c r="H66" s="392"/>
      <c r="I66" s="392"/>
    </row>
    <row r="67" spans="2:9">
      <c r="B67" s="391" t="s">
        <v>144</v>
      </c>
      <c r="C67" s="392"/>
      <c r="D67" s="392"/>
      <c r="E67" s="392"/>
      <c r="F67" s="392"/>
      <c r="G67" s="392"/>
      <c r="H67" s="392"/>
      <c r="I67" s="392"/>
    </row>
    <row r="68" spans="2:9">
      <c r="B68" s="391" t="s">
        <v>123</v>
      </c>
      <c r="C68" s="392"/>
      <c r="D68" s="392"/>
      <c r="E68" s="392"/>
      <c r="F68" s="392"/>
      <c r="G68" s="392"/>
      <c r="H68" s="392"/>
      <c r="I68" s="392"/>
    </row>
    <row r="69" spans="2:9">
      <c r="B69" s="393" t="s">
        <v>146</v>
      </c>
      <c r="C69" s="392"/>
      <c r="D69" s="392"/>
      <c r="E69" s="392"/>
      <c r="F69" s="392"/>
      <c r="G69" s="392"/>
      <c r="H69" s="392"/>
      <c r="I69" s="392"/>
    </row>
    <row r="70" spans="2:9">
      <c r="B70" s="391" t="s">
        <v>147</v>
      </c>
      <c r="C70" s="392"/>
      <c r="D70" s="392"/>
      <c r="E70" s="392"/>
      <c r="F70" s="392"/>
      <c r="G70" s="392"/>
      <c r="H70" s="392"/>
      <c r="I70" s="392"/>
    </row>
    <row r="71" spans="2:9">
      <c r="B71" s="391" t="s">
        <v>137</v>
      </c>
      <c r="C71" s="392"/>
      <c r="D71" s="392"/>
      <c r="E71" s="392"/>
      <c r="F71" s="392"/>
      <c r="G71" s="392"/>
      <c r="H71" s="392"/>
      <c r="I71" s="392"/>
    </row>
    <row r="72" spans="2:9">
      <c r="B72" s="391" t="s">
        <v>134</v>
      </c>
      <c r="C72" s="392"/>
      <c r="D72" s="392"/>
      <c r="E72" s="392"/>
      <c r="F72" s="392"/>
      <c r="G72" s="392"/>
      <c r="H72" s="392"/>
      <c r="I72" s="392"/>
    </row>
    <row r="73" spans="2:9">
      <c r="B73" s="391" t="s">
        <v>141</v>
      </c>
      <c r="C73" s="392"/>
      <c r="D73" s="392"/>
      <c r="E73" s="392"/>
      <c r="F73" s="392"/>
      <c r="G73" s="392"/>
      <c r="H73" s="392"/>
      <c r="I73" s="392"/>
    </row>
    <row r="74" spans="2:9">
      <c r="E74" s="257"/>
      <c r="F74" s="257"/>
    </row>
    <row r="75" spans="2:9">
      <c r="E75" s="257"/>
      <c r="F75" s="257"/>
    </row>
    <row r="76" spans="2:9">
      <c r="E76" s="257"/>
      <c r="F76" s="257"/>
    </row>
    <row r="77" spans="2:9">
      <c r="E77" s="257"/>
      <c r="F77" s="257"/>
    </row>
    <row r="78" spans="2:9">
      <c r="E78" s="257"/>
      <c r="F78" s="257"/>
    </row>
    <row r="79" spans="2:9">
      <c r="E79" s="257"/>
      <c r="F79" s="257"/>
    </row>
    <row r="80" spans="2:9">
      <c r="E80" s="257"/>
      <c r="F80" s="257"/>
    </row>
    <row r="81" spans="5:6">
      <c r="E81" s="257"/>
      <c r="F81" s="257"/>
    </row>
    <row r="82" spans="5:6">
      <c r="E82" s="257"/>
      <c r="F82" s="257"/>
    </row>
    <row r="83" spans="5:6">
      <c r="E83" s="257"/>
      <c r="F83" s="257"/>
    </row>
    <row r="84" spans="5:6">
      <c r="E84" s="257"/>
      <c r="F84" s="257"/>
    </row>
    <row r="85" spans="5:6">
      <c r="E85" s="257"/>
      <c r="F85" s="257"/>
    </row>
    <row r="86" spans="5:6">
      <c r="E86" s="257"/>
      <c r="F86" s="257"/>
    </row>
    <row r="87" spans="5:6">
      <c r="E87" s="257"/>
      <c r="F87" s="257"/>
    </row>
    <row r="88" spans="5:6">
      <c r="E88" s="257"/>
      <c r="F88" s="257"/>
    </row>
    <row r="89" spans="5:6">
      <c r="E89" s="257"/>
      <c r="F89" s="257"/>
    </row>
    <row r="90" spans="5:6">
      <c r="E90" s="257"/>
      <c r="F90" s="257"/>
    </row>
    <row r="91" spans="5:6">
      <c r="E91" s="257"/>
      <c r="F91" s="257"/>
    </row>
    <row r="92" spans="5:6">
      <c r="E92" s="257"/>
      <c r="F92" s="257"/>
    </row>
    <row r="93" spans="5:6">
      <c r="E93" s="257"/>
      <c r="F93" s="257"/>
    </row>
    <row r="94" spans="5:6">
      <c r="E94" s="257"/>
      <c r="F94" s="257"/>
    </row>
    <row r="95" spans="5:6">
      <c r="E95" s="257"/>
      <c r="F95" s="257"/>
    </row>
    <row r="96" spans="5:6">
      <c r="E96" s="257"/>
      <c r="F96" s="257"/>
    </row>
    <row r="97" spans="5:6">
      <c r="E97" s="257"/>
      <c r="F97" s="257"/>
    </row>
    <row r="98" spans="5:6">
      <c r="E98" s="257"/>
      <c r="F98" s="257"/>
    </row>
    <row r="99" spans="5:6">
      <c r="E99" s="257"/>
      <c r="F99" s="257"/>
    </row>
    <row r="100" spans="5:6">
      <c r="E100" s="257"/>
      <c r="F100" s="257"/>
    </row>
    <row r="101" spans="5:6">
      <c r="E101" s="257"/>
      <c r="F101" s="257"/>
    </row>
    <row r="102" spans="5:6">
      <c r="E102" s="257"/>
      <c r="F102" s="257"/>
    </row>
    <row r="103" spans="5:6">
      <c r="E103" s="257"/>
      <c r="F103" s="257"/>
    </row>
    <row r="104" spans="5:6">
      <c r="E104" s="257"/>
      <c r="F104" s="257"/>
    </row>
    <row r="105" spans="5:6">
      <c r="E105" s="257"/>
      <c r="F105" s="257"/>
    </row>
    <row r="106" spans="5:6">
      <c r="E106" s="257"/>
      <c r="F106" s="257"/>
    </row>
    <row r="107" spans="5:6">
      <c r="E107" s="257"/>
      <c r="F107" s="257"/>
    </row>
    <row r="108" spans="5:6">
      <c r="E108" s="257"/>
      <c r="F108" s="257"/>
    </row>
    <row r="109" spans="5:6">
      <c r="E109" s="257"/>
      <c r="F109" s="257"/>
    </row>
    <row r="110" spans="5:6">
      <c r="E110" s="257"/>
      <c r="F110" s="257"/>
    </row>
    <row r="111" spans="5:6">
      <c r="E111" s="257"/>
      <c r="F111" s="257"/>
    </row>
    <row r="112" spans="5:6">
      <c r="E112" s="257"/>
      <c r="F112" s="257"/>
    </row>
    <row r="113" spans="5:6">
      <c r="E113" s="257"/>
      <c r="F113" s="257"/>
    </row>
    <row r="114" spans="5:6">
      <c r="E114" s="257"/>
      <c r="F114" s="257"/>
    </row>
    <row r="115" spans="5:6">
      <c r="E115" s="257"/>
      <c r="F115" s="257"/>
    </row>
    <row r="116" spans="5:6">
      <c r="E116" s="257"/>
      <c r="F116" s="257"/>
    </row>
    <row r="117" spans="5:6">
      <c r="E117" s="257"/>
      <c r="F117" s="257"/>
    </row>
    <row r="118" spans="5:6">
      <c r="E118" s="257"/>
      <c r="F118" s="257"/>
    </row>
    <row r="119" spans="5:6">
      <c r="E119" s="257"/>
      <c r="F119" s="257"/>
    </row>
    <row r="120" spans="5:6">
      <c r="E120" s="257"/>
      <c r="F120" s="257"/>
    </row>
    <row r="121" spans="5:6">
      <c r="E121" s="257"/>
      <c r="F121" s="257"/>
    </row>
    <row r="122" spans="5:6">
      <c r="E122" s="257"/>
      <c r="F122" s="257"/>
    </row>
    <row r="123" spans="5:6">
      <c r="E123" s="257"/>
      <c r="F123" s="257"/>
    </row>
    <row r="124" spans="5:6">
      <c r="E124" s="257"/>
      <c r="F124" s="257"/>
    </row>
    <row r="125" spans="5:6">
      <c r="E125" s="257"/>
      <c r="F125" s="257"/>
    </row>
    <row r="126" spans="5:6">
      <c r="E126" s="257"/>
      <c r="F126" s="257"/>
    </row>
    <row r="127" spans="5:6">
      <c r="E127" s="257"/>
      <c r="F127" s="257"/>
    </row>
    <row r="128" spans="5:6">
      <c r="E128" s="257"/>
      <c r="F128" s="257"/>
    </row>
    <row r="129" spans="5:6">
      <c r="E129" s="257"/>
      <c r="F129" s="257"/>
    </row>
    <row r="130" spans="5:6">
      <c r="E130" s="257"/>
      <c r="F130" s="257"/>
    </row>
    <row r="131" spans="5:6">
      <c r="E131" s="257"/>
      <c r="F131" s="257"/>
    </row>
    <row r="132" spans="5:6">
      <c r="E132" s="257"/>
      <c r="F132" s="257"/>
    </row>
    <row r="133" spans="5:6">
      <c r="E133" s="257"/>
      <c r="F133" s="257"/>
    </row>
    <row r="134" spans="5:6">
      <c r="E134" s="257"/>
      <c r="F134" s="257"/>
    </row>
    <row r="135" spans="5:6">
      <c r="E135" s="257"/>
      <c r="F135" s="257"/>
    </row>
    <row r="136" spans="5:6">
      <c r="E136" s="257"/>
      <c r="F136" s="257"/>
    </row>
    <row r="137" spans="5:6">
      <c r="E137" s="257"/>
      <c r="F137" s="257"/>
    </row>
    <row r="138" spans="5:6">
      <c r="E138" s="257"/>
      <c r="F138" s="257"/>
    </row>
    <row r="139" spans="5:6">
      <c r="E139" s="257"/>
      <c r="F139" s="257"/>
    </row>
    <row r="140" spans="5:6">
      <c r="E140" s="257"/>
      <c r="F140" s="257"/>
    </row>
    <row r="141" spans="5:6">
      <c r="E141" s="257"/>
      <c r="F141" s="257"/>
    </row>
    <row r="142" spans="5:6">
      <c r="E142" s="257"/>
      <c r="F142" s="257"/>
    </row>
    <row r="143" spans="5:6">
      <c r="E143" s="257"/>
      <c r="F143" s="257"/>
    </row>
    <row r="144" spans="5:6">
      <c r="E144" s="257"/>
      <c r="F144" s="257"/>
    </row>
    <row r="145" spans="5:6">
      <c r="E145" s="257"/>
      <c r="F145" s="257"/>
    </row>
    <row r="146" spans="5:6">
      <c r="E146" s="257"/>
      <c r="F146" s="257"/>
    </row>
    <row r="147" spans="5:6">
      <c r="E147" s="257"/>
      <c r="F147" s="257"/>
    </row>
    <row r="148" spans="5:6">
      <c r="E148" s="257"/>
      <c r="F148" s="257"/>
    </row>
    <row r="149" spans="5:6">
      <c r="E149" s="257"/>
      <c r="F149" s="257"/>
    </row>
    <row r="150" spans="5:6">
      <c r="E150" s="257"/>
      <c r="F150" s="257"/>
    </row>
    <row r="151" spans="5:6">
      <c r="E151" s="257"/>
      <c r="F151" s="257"/>
    </row>
    <row r="152" spans="5:6">
      <c r="E152" s="257"/>
      <c r="F152" s="257"/>
    </row>
    <row r="153" spans="5:6">
      <c r="E153" s="257"/>
      <c r="F153" s="257"/>
    </row>
    <row r="154" spans="5:6">
      <c r="E154" s="257"/>
      <c r="F154" s="257"/>
    </row>
    <row r="155" spans="5:6">
      <c r="E155" s="257"/>
      <c r="F155" s="257"/>
    </row>
    <row r="156" spans="5:6">
      <c r="E156" s="257"/>
      <c r="F156" s="257"/>
    </row>
    <row r="157" spans="5:6">
      <c r="E157" s="257"/>
      <c r="F157" s="257"/>
    </row>
    <row r="158" spans="5:6">
      <c r="E158" s="257"/>
      <c r="F158" s="257"/>
    </row>
    <row r="159" spans="5:6">
      <c r="E159" s="257"/>
      <c r="F159" s="257"/>
    </row>
    <row r="160" spans="5:6">
      <c r="E160" s="257"/>
      <c r="F160" s="257"/>
    </row>
    <row r="161" spans="5:6">
      <c r="E161" s="257"/>
      <c r="F161" s="257"/>
    </row>
    <row r="162" spans="5:6">
      <c r="E162" s="257"/>
      <c r="F162" s="257"/>
    </row>
    <row r="163" spans="5:6">
      <c r="E163" s="257"/>
      <c r="F163" s="257"/>
    </row>
    <row r="164" spans="5:6">
      <c r="E164" s="257"/>
      <c r="F164" s="257"/>
    </row>
    <row r="165" spans="5:6">
      <c r="E165" s="257"/>
      <c r="F165" s="257"/>
    </row>
    <row r="166" spans="5:6">
      <c r="E166" s="257"/>
      <c r="F166" s="257"/>
    </row>
    <row r="167" spans="5:6">
      <c r="E167" s="257"/>
      <c r="F167" s="257"/>
    </row>
    <row r="168" spans="5:6">
      <c r="E168" s="257"/>
      <c r="F168" s="257"/>
    </row>
    <row r="169" spans="5:6">
      <c r="E169" s="257"/>
      <c r="F169" s="257"/>
    </row>
    <row r="170" spans="5:6">
      <c r="E170" s="257"/>
      <c r="F170" s="257"/>
    </row>
    <row r="171" spans="5:6">
      <c r="E171" s="257"/>
      <c r="F171" s="257"/>
    </row>
    <row r="172" spans="5:6">
      <c r="E172" s="257"/>
      <c r="F172" s="257"/>
    </row>
    <row r="173" spans="5:6">
      <c r="E173" s="257"/>
      <c r="F173" s="257"/>
    </row>
    <row r="174" spans="5:6">
      <c r="E174" s="257"/>
      <c r="F174" s="257"/>
    </row>
    <row r="175" spans="5:6">
      <c r="E175" s="257"/>
      <c r="F175" s="257"/>
    </row>
    <row r="176" spans="5:6">
      <c r="E176" s="257"/>
      <c r="F176" s="257"/>
    </row>
    <row r="177" spans="5:6">
      <c r="E177" s="257"/>
      <c r="F177" s="257"/>
    </row>
    <row r="178" spans="5:6">
      <c r="E178" s="257"/>
      <c r="F178" s="257"/>
    </row>
    <row r="179" spans="5:6">
      <c r="E179" s="257"/>
      <c r="F179" s="257"/>
    </row>
    <row r="180" spans="5:6">
      <c r="E180" s="257"/>
      <c r="F180" s="257"/>
    </row>
    <row r="181" spans="5:6">
      <c r="E181" s="257"/>
      <c r="F181" s="257"/>
    </row>
    <row r="182" spans="5:6">
      <c r="E182" s="257"/>
      <c r="F182" s="257"/>
    </row>
    <row r="183" spans="5:6">
      <c r="E183" s="257"/>
      <c r="F183" s="257"/>
    </row>
    <row r="184" spans="5:6">
      <c r="E184" s="257"/>
      <c r="F184" s="257"/>
    </row>
    <row r="185" spans="5:6">
      <c r="E185" s="257"/>
      <c r="F185" s="257"/>
    </row>
    <row r="186" spans="5:6">
      <c r="E186" s="257"/>
      <c r="F186" s="257"/>
    </row>
    <row r="187" spans="5:6">
      <c r="E187" s="257"/>
      <c r="F187" s="257"/>
    </row>
    <row r="188" spans="5:6">
      <c r="E188" s="257"/>
      <c r="F188" s="257"/>
    </row>
    <row r="189" spans="5:6">
      <c r="E189" s="257"/>
      <c r="F189" s="257"/>
    </row>
    <row r="190" spans="5:6">
      <c r="E190" s="257"/>
      <c r="F190" s="257"/>
    </row>
    <row r="191" spans="5:6">
      <c r="E191" s="257"/>
      <c r="F191" s="257"/>
    </row>
    <row r="192" spans="5:6">
      <c r="E192" s="257"/>
      <c r="F192" s="257"/>
    </row>
    <row r="193" spans="5:6">
      <c r="E193" s="257"/>
      <c r="F193" s="257"/>
    </row>
    <row r="194" spans="5:6">
      <c r="E194" s="257"/>
      <c r="F194" s="257"/>
    </row>
    <row r="195" spans="5:6">
      <c r="E195" s="257"/>
      <c r="F195" s="257"/>
    </row>
    <row r="196" spans="5:6">
      <c r="E196" s="257"/>
      <c r="F196" s="257"/>
    </row>
    <row r="197" spans="5:6">
      <c r="E197" s="257"/>
      <c r="F197" s="257"/>
    </row>
    <row r="198" spans="5:6">
      <c r="E198" s="257"/>
      <c r="F198" s="257"/>
    </row>
    <row r="199" spans="5:6">
      <c r="E199" s="257"/>
      <c r="F199" s="257"/>
    </row>
    <row r="200" spans="5:6">
      <c r="E200" s="257"/>
      <c r="F200" s="257"/>
    </row>
    <row r="201" spans="5:6">
      <c r="E201" s="257"/>
      <c r="F201" s="257"/>
    </row>
    <row r="202" spans="5:6">
      <c r="E202" s="257"/>
      <c r="F202" s="257"/>
    </row>
    <row r="203" spans="5:6">
      <c r="E203" s="257"/>
      <c r="F203" s="257"/>
    </row>
    <row r="204" spans="5:6">
      <c r="E204" s="257"/>
      <c r="F204" s="257"/>
    </row>
    <row r="205" spans="5:6">
      <c r="E205" s="257"/>
      <c r="F205" s="257"/>
    </row>
    <row r="206" spans="5:6">
      <c r="E206" s="257"/>
      <c r="F206" s="257"/>
    </row>
    <row r="207" spans="5:6">
      <c r="E207" s="257"/>
      <c r="F207" s="257"/>
    </row>
    <row r="208" spans="5:6">
      <c r="E208" s="257"/>
      <c r="F208" s="257"/>
    </row>
    <row r="209" spans="5:6">
      <c r="E209" s="257"/>
      <c r="F209" s="257"/>
    </row>
    <row r="210" spans="5:6">
      <c r="E210" s="257"/>
      <c r="F210" s="257"/>
    </row>
    <row r="211" spans="5:6">
      <c r="E211" s="257"/>
      <c r="F211" s="257"/>
    </row>
    <row r="212" spans="5:6">
      <c r="E212" s="257"/>
      <c r="F212" s="257"/>
    </row>
    <row r="213" spans="5:6">
      <c r="E213" s="257"/>
      <c r="F213" s="257"/>
    </row>
    <row r="214" spans="5:6">
      <c r="E214" s="257"/>
      <c r="F214" s="257"/>
    </row>
    <row r="215" spans="5:6">
      <c r="E215" s="257"/>
      <c r="F215" s="257"/>
    </row>
    <row r="216" spans="5:6">
      <c r="E216" s="257"/>
      <c r="F216" s="257"/>
    </row>
    <row r="217" spans="5:6">
      <c r="E217" s="257"/>
      <c r="F217" s="257"/>
    </row>
    <row r="218" spans="5:6">
      <c r="E218" s="257"/>
      <c r="F218" s="257"/>
    </row>
    <row r="219" spans="5:6">
      <c r="E219" s="257"/>
      <c r="F219" s="257"/>
    </row>
    <row r="220" spans="5:6">
      <c r="E220" s="257"/>
      <c r="F220" s="257"/>
    </row>
    <row r="221" spans="5:6">
      <c r="E221" s="257"/>
      <c r="F221" s="257"/>
    </row>
    <row r="222" spans="5:6">
      <c r="E222" s="257"/>
      <c r="F222" s="257"/>
    </row>
    <row r="223" spans="5:6">
      <c r="E223" s="257"/>
      <c r="F223" s="257"/>
    </row>
    <row r="224" spans="5:6">
      <c r="E224" s="257"/>
      <c r="F224" s="257"/>
    </row>
    <row r="225" spans="5:6">
      <c r="E225" s="257"/>
      <c r="F225" s="257"/>
    </row>
    <row r="226" spans="5:6">
      <c r="E226" s="257"/>
      <c r="F226" s="257"/>
    </row>
    <row r="227" spans="5:6">
      <c r="E227" s="257"/>
      <c r="F227" s="257"/>
    </row>
    <row r="228" spans="5:6">
      <c r="E228" s="257"/>
      <c r="F228" s="257"/>
    </row>
    <row r="229" spans="5:6">
      <c r="E229" s="257"/>
      <c r="F229" s="257"/>
    </row>
    <row r="230" spans="5:6">
      <c r="E230" s="257"/>
      <c r="F230" s="257"/>
    </row>
    <row r="231" spans="5:6">
      <c r="E231" s="257"/>
      <c r="F231" s="257"/>
    </row>
    <row r="232" spans="5:6">
      <c r="E232" s="257"/>
      <c r="F232" s="257"/>
    </row>
    <row r="233" spans="5:6">
      <c r="E233" s="257"/>
      <c r="F233" s="257"/>
    </row>
    <row r="234" spans="5:6">
      <c r="E234" s="257"/>
      <c r="F234" s="257"/>
    </row>
    <row r="235" spans="5:6">
      <c r="E235" s="257"/>
      <c r="F235" s="257"/>
    </row>
    <row r="236" spans="5:6">
      <c r="E236" s="257"/>
      <c r="F236" s="257"/>
    </row>
    <row r="237" spans="5:6">
      <c r="E237" s="257"/>
      <c r="F237" s="257"/>
    </row>
    <row r="238" spans="5:6">
      <c r="E238" s="257"/>
      <c r="F238" s="257"/>
    </row>
    <row r="239" spans="5:6">
      <c r="E239" s="257"/>
      <c r="F239" s="257"/>
    </row>
    <row r="240" spans="5:6">
      <c r="E240" s="257"/>
      <c r="F240" s="257"/>
    </row>
    <row r="241" spans="5:6">
      <c r="E241" s="257"/>
      <c r="F241" s="257"/>
    </row>
    <row r="242" spans="5:6">
      <c r="E242" s="257"/>
      <c r="F242" s="257"/>
    </row>
    <row r="243" spans="5:6">
      <c r="E243" s="257"/>
      <c r="F243" s="257"/>
    </row>
    <row r="244" spans="5:6">
      <c r="E244" s="257"/>
      <c r="F244" s="257"/>
    </row>
    <row r="245" spans="5:6">
      <c r="E245" s="257"/>
      <c r="F245" s="257"/>
    </row>
    <row r="246" spans="5:6">
      <c r="E246" s="257"/>
      <c r="F246" s="257"/>
    </row>
    <row r="247" spans="5:6">
      <c r="E247" s="257"/>
      <c r="F247" s="257"/>
    </row>
    <row r="248" spans="5:6">
      <c r="E248" s="257"/>
      <c r="F248" s="257"/>
    </row>
    <row r="249" spans="5:6">
      <c r="E249" s="257"/>
      <c r="F249" s="257"/>
    </row>
    <row r="250" spans="5:6">
      <c r="E250" s="257"/>
      <c r="F250" s="257"/>
    </row>
    <row r="251" spans="5:6">
      <c r="E251" s="257"/>
      <c r="F251" s="257"/>
    </row>
    <row r="252" spans="5:6">
      <c r="E252" s="257"/>
      <c r="F252" s="257"/>
    </row>
    <row r="253" spans="5:6">
      <c r="E253" s="257"/>
      <c r="F253" s="257"/>
    </row>
    <row r="254" spans="5:6">
      <c r="E254" s="257"/>
      <c r="F254" s="257"/>
    </row>
    <row r="255" spans="5:6">
      <c r="E255" s="257"/>
      <c r="F255" s="257"/>
    </row>
    <row r="256" spans="5:6">
      <c r="E256" s="257"/>
      <c r="F256" s="257"/>
    </row>
    <row r="257" spans="5:6">
      <c r="E257" s="257"/>
      <c r="F257" s="257"/>
    </row>
    <row r="258" spans="5:6">
      <c r="E258" s="257"/>
      <c r="F258" s="257"/>
    </row>
    <row r="259" spans="5:6">
      <c r="E259" s="257"/>
      <c r="F259" s="257"/>
    </row>
    <row r="260" spans="5:6">
      <c r="E260" s="257"/>
      <c r="F260" s="257"/>
    </row>
    <row r="261" spans="5:6">
      <c r="E261" s="257"/>
      <c r="F261" s="257"/>
    </row>
    <row r="262" spans="5:6">
      <c r="E262" s="257"/>
      <c r="F262" s="257"/>
    </row>
    <row r="263" spans="5:6">
      <c r="E263" s="257"/>
      <c r="F263" s="257"/>
    </row>
    <row r="264" spans="5:6">
      <c r="E264" s="257"/>
      <c r="F264" s="257"/>
    </row>
    <row r="265" spans="5:6">
      <c r="E265" s="257"/>
      <c r="F265" s="257"/>
    </row>
    <row r="266" spans="5:6">
      <c r="E266" s="257"/>
      <c r="F266" s="257"/>
    </row>
    <row r="267" spans="5:6">
      <c r="E267" s="257"/>
      <c r="F267" s="257"/>
    </row>
    <row r="268" spans="5:6">
      <c r="E268" s="257"/>
      <c r="F268" s="257"/>
    </row>
    <row r="269" spans="5:6">
      <c r="E269" s="257"/>
      <c r="F269" s="257"/>
    </row>
    <row r="270" spans="5:6">
      <c r="E270" s="257"/>
      <c r="F270" s="257"/>
    </row>
    <row r="271" spans="5:6">
      <c r="E271" s="257"/>
      <c r="F271" s="257"/>
    </row>
    <row r="272" spans="5:6">
      <c r="E272" s="257"/>
      <c r="F272" s="257"/>
    </row>
    <row r="273" spans="5:6">
      <c r="E273" s="257"/>
      <c r="F273" s="257"/>
    </row>
    <row r="274" spans="5:6">
      <c r="E274" s="257"/>
      <c r="F274" s="257"/>
    </row>
    <row r="275" spans="5:6">
      <c r="E275" s="257"/>
      <c r="F275" s="257"/>
    </row>
    <row r="276" spans="5:6">
      <c r="E276" s="257"/>
      <c r="F276" s="257"/>
    </row>
    <row r="277" spans="5:6">
      <c r="E277" s="257"/>
      <c r="F277" s="257"/>
    </row>
    <row r="278" spans="5:6">
      <c r="E278" s="257"/>
      <c r="F278" s="257"/>
    </row>
    <row r="279" spans="5:6">
      <c r="E279" s="257"/>
      <c r="F279" s="257"/>
    </row>
    <row r="280" spans="5:6">
      <c r="E280" s="257"/>
      <c r="F280" s="257"/>
    </row>
    <row r="281" spans="5:6">
      <c r="E281" s="257"/>
      <c r="F281" s="257"/>
    </row>
    <row r="282" spans="5:6">
      <c r="E282" s="257"/>
      <c r="F282" s="257"/>
    </row>
    <row r="283" spans="5:6">
      <c r="E283" s="257"/>
      <c r="F283" s="257"/>
    </row>
    <row r="284" spans="5:6">
      <c r="E284" s="257"/>
      <c r="F284" s="257"/>
    </row>
    <row r="285" spans="5:6">
      <c r="E285" s="257"/>
      <c r="F285" s="257"/>
    </row>
    <row r="286" spans="5:6">
      <c r="E286" s="257"/>
      <c r="F286" s="257"/>
    </row>
    <row r="287" spans="5:6">
      <c r="E287" s="257"/>
      <c r="F287" s="257"/>
    </row>
    <row r="288" spans="5:6">
      <c r="E288" s="257"/>
      <c r="F288" s="257"/>
    </row>
    <row r="289" spans="5:6">
      <c r="E289" s="257"/>
      <c r="F289" s="257"/>
    </row>
    <row r="290" spans="5:6">
      <c r="E290" s="257"/>
      <c r="F290" s="257"/>
    </row>
    <row r="291" spans="5:6">
      <c r="E291" s="257"/>
      <c r="F291" s="257"/>
    </row>
    <row r="292" spans="5:6">
      <c r="E292" s="257"/>
      <c r="F292" s="257"/>
    </row>
    <row r="293" spans="5:6">
      <c r="E293" s="257"/>
      <c r="F293" s="257"/>
    </row>
    <row r="294" spans="5:6">
      <c r="E294" s="257"/>
      <c r="F294" s="257"/>
    </row>
    <row r="295" spans="5:6">
      <c r="E295" s="257"/>
      <c r="F295" s="257"/>
    </row>
    <row r="296" spans="5:6">
      <c r="E296" s="257"/>
      <c r="F296" s="257"/>
    </row>
    <row r="297" spans="5:6">
      <c r="E297" s="257"/>
      <c r="F297" s="257"/>
    </row>
    <row r="298" spans="5:6">
      <c r="E298" s="257"/>
      <c r="F298" s="257"/>
    </row>
    <row r="299" spans="5:6">
      <c r="E299" s="257"/>
      <c r="F299" s="257"/>
    </row>
    <row r="300" spans="5:6">
      <c r="E300" s="257"/>
      <c r="F300" s="257"/>
    </row>
    <row r="301" spans="5:6">
      <c r="E301" s="257"/>
      <c r="F301" s="257"/>
    </row>
    <row r="302" spans="5:6">
      <c r="E302" s="257"/>
      <c r="F302" s="257"/>
    </row>
    <row r="303" spans="5:6">
      <c r="E303" s="257"/>
      <c r="F303" s="257"/>
    </row>
    <row r="304" spans="5:6">
      <c r="E304" s="257"/>
      <c r="F304" s="257"/>
    </row>
    <row r="305" spans="5:6">
      <c r="E305" s="257"/>
      <c r="F305" s="257"/>
    </row>
    <row r="306" spans="5:6">
      <c r="E306" s="257"/>
      <c r="F306" s="257"/>
    </row>
    <row r="307" spans="5:6">
      <c r="E307" s="257"/>
      <c r="F307" s="257"/>
    </row>
    <row r="308" spans="5:6">
      <c r="E308" s="257"/>
      <c r="F308" s="257"/>
    </row>
    <row r="309" spans="5:6">
      <c r="E309" s="257"/>
      <c r="F309" s="257"/>
    </row>
    <row r="310" spans="5:6">
      <c r="E310" s="257"/>
      <c r="F310" s="257"/>
    </row>
    <row r="311" spans="5:6">
      <c r="E311" s="257"/>
      <c r="F311" s="257"/>
    </row>
    <row r="312" spans="5:6">
      <c r="E312" s="257"/>
      <c r="F312" s="257"/>
    </row>
    <row r="313" spans="5:6">
      <c r="E313" s="257"/>
      <c r="F313" s="257"/>
    </row>
    <row r="314" spans="5:6">
      <c r="E314" s="257"/>
      <c r="F314" s="257"/>
    </row>
    <row r="315" spans="5:6">
      <c r="E315" s="257"/>
      <c r="F315" s="257"/>
    </row>
    <row r="316" spans="5:6">
      <c r="E316" s="257"/>
      <c r="F316" s="257"/>
    </row>
    <row r="317" spans="5:6">
      <c r="E317" s="257"/>
      <c r="F317" s="257"/>
    </row>
    <row r="318" spans="5:6">
      <c r="E318" s="257"/>
      <c r="F318" s="257"/>
    </row>
    <row r="319" spans="5:6">
      <c r="E319" s="257"/>
      <c r="F319" s="257"/>
    </row>
    <row r="320" spans="5:6">
      <c r="E320" s="257"/>
      <c r="F320" s="257"/>
    </row>
    <row r="321" spans="5:6">
      <c r="E321" s="257"/>
      <c r="F321" s="257"/>
    </row>
    <row r="322" spans="5:6">
      <c r="E322" s="257"/>
      <c r="F322" s="257"/>
    </row>
    <row r="323" spans="5:6">
      <c r="E323" s="257"/>
      <c r="F323" s="257"/>
    </row>
    <row r="324" spans="5:6">
      <c r="E324" s="257"/>
      <c r="F324" s="257"/>
    </row>
    <row r="325" spans="5:6">
      <c r="E325" s="257"/>
      <c r="F325" s="257"/>
    </row>
    <row r="326" spans="5:6">
      <c r="E326" s="257"/>
      <c r="F326" s="257"/>
    </row>
    <row r="327" spans="5:6">
      <c r="E327" s="257"/>
      <c r="F327" s="257"/>
    </row>
    <row r="328" spans="5:6">
      <c r="E328" s="257"/>
      <c r="F328" s="257"/>
    </row>
    <row r="329" spans="5:6">
      <c r="E329" s="257"/>
      <c r="F329" s="257"/>
    </row>
    <row r="330" spans="5:6">
      <c r="E330" s="257"/>
      <c r="F330" s="257"/>
    </row>
    <row r="331" spans="5:6">
      <c r="E331" s="257"/>
      <c r="F331" s="257"/>
    </row>
    <row r="332" spans="5:6">
      <c r="E332" s="257"/>
      <c r="F332" s="257"/>
    </row>
    <row r="333" spans="5:6">
      <c r="E333" s="257"/>
      <c r="F333" s="257"/>
    </row>
    <row r="334" spans="5:6">
      <c r="E334" s="257"/>
      <c r="F334" s="257"/>
    </row>
    <row r="335" spans="5:6">
      <c r="E335" s="257"/>
      <c r="F335" s="257"/>
    </row>
    <row r="336" spans="5:6">
      <c r="E336" s="257"/>
      <c r="F336" s="257"/>
    </row>
    <row r="337" spans="5:6">
      <c r="E337" s="257"/>
      <c r="F337" s="257"/>
    </row>
    <row r="338" spans="5:6">
      <c r="E338" s="257"/>
      <c r="F338" s="257"/>
    </row>
    <row r="339" spans="5:6">
      <c r="E339" s="257"/>
      <c r="F339" s="257"/>
    </row>
    <row r="340" spans="5:6">
      <c r="E340" s="257"/>
      <c r="F340" s="257"/>
    </row>
    <row r="341" spans="5:6">
      <c r="E341" s="257"/>
      <c r="F341" s="257"/>
    </row>
    <row r="342" spans="5:6">
      <c r="E342" s="257"/>
      <c r="F342" s="257"/>
    </row>
    <row r="343" spans="5:6">
      <c r="E343" s="257"/>
      <c r="F343" s="257"/>
    </row>
    <row r="344" spans="5:6">
      <c r="E344" s="257"/>
      <c r="F344" s="257"/>
    </row>
    <row r="345" spans="5:6">
      <c r="E345" s="257"/>
      <c r="F345" s="257"/>
    </row>
    <row r="346" spans="5:6">
      <c r="E346" s="257"/>
      <c r="F346" s="257"/>
    </row>
    <row r="347" spans="5:6">
      <c r="E347" s="257"/>
      <c r="F347" s="257"/>
    </row>
    <row r="348" spans="5:6">
      <c r="E348" s="257"/>
      <c r="F348" s="257"/>
    </row>
    <row r="349" spans="5:6">
      <c r="E349" s="257"/>
      <c r="F349" s="257"/>
    </row>
    <row r="350" spans="5:6">
      <c r="E350" s="257"/>
      <c r="F350" s="257"/>
    </row>
    <row r="351" spans="5:6">
      <c r="E351" s="257"/>
      <c r="F351" s="257"/>
    </row>
    <row r="352" spans="5:6">
      <c r="E352" s="257"/>
      <c r="F352" s="257"/>
    </row>
    <row r="353" spans="5:6">
      <c r="E353" s="257"/>
      <c r="F353" s="257"/>
    </row>
    <row r="354" spans="5:6">
      <c r="E354" s="257"/>
      <c r="F354" s="257"/>
    </row>
    <row r="355" spans="5:6">
      <c r="E355" s="257"/>
      <c r="F355" s="257"/>
    </row>
    <row r="356" spans="5:6">
      <c r="E356" s="257"/>
      <c r="F356" s="257"/>
    </row>
    <row r="357" spans="5:6">
      <c r="E357" s="257"/>
      <c r="F357" s="257"/>
    </row>
    <row r="358" spans="5:6">
      <c r="E358" s="257"/>
      <c r="F358" s="257"/>
    </row>
    <row r="359" spans="5:6">
      <c r="E359" s="257"/>
      <c r="F359" s="257"/>
    </row>
    <row r="360" spans="5:6">
      <c r="E360" s="257"/>
      <c r="F360" s="257"/>
    </row>
    <row r="361" spans="5:6">
      <c r="E361" s="257"/>
      <c r="F361" s="257"/>
    </row>
    <row r="362" spans="5:6">
      <c r="E362" s="257"/>
      <c r="F362" s="257"/>
    </row>
    <row r="363" spans="5:6">
      <c r="E363" s="257"/>
      <c r="F363" s="257"/>
    </row>
    <row r="364" spans="5:6">
      <c r="E364" s="257"/>
      <c r="F364" s="257"/>
    </row>
    <row r="365" spans="5:6">
      <c r="E365" s="257"/>
      <c r="F365" s="257"/>
    </row>
    <row r="366" spans="5:6">
      <c r="E366" s="257"/>
      <c r="F366" s="257"/>
    </row>
    <row r="367" spans="5:6">
      <c r="E367" s="257"/>
      <c r="F367" s="257"/>
    </row>
    <row r="368" spans="5:6">
      <c r="E368" s="257"/>
      <c r="F368" s="257"/>
    </row>
    <row r="369" spans="5:6">
      <c r="E369" s="257"/>
      <c r="F369" s="257"/>
    </row>
    <row r="370" spans="5:6">
      <c r="E370" s="257"/>
      <c r="F370" s="257"/>
    </row>
    <row r="371" spans="5:6">
      <c r="E371" s="257"/>
      <c r="F371" s="257"/>
    </row>
    <row r="372" spans="5:6">
      <c r="E372" s="257"/>
      <c r="F372" s="257"/>
    </row>
    <row r="373" spans="5:6">
      <c r="E373" s="257"/>
      <c r="F373" s="257"/>
    </row>
    <row r="374" spans="5:6">
      <c r="E374" s="257"/>
      <c r="F374" s="257"/>
    </row>
    <row r="375" spans="5:6">
      <c r="E375" s="257"/>
      <c r="F375" s="257"/>
    </row>
    <row r="376" spans="5:6">
      <c r="E376" s="257"/>
      <c r="F376" s="257"/>
    </row>
    <row r="377" spans="5:6">
      <c r="E377" s="257"/>
      <c r="F377" s="257"/>
    </row>
    <row r="378" spans="5:6">
      <c r="E378" s="257"/>
      <c r="F378" s="257"/>
    </row>
    <row r="379" spans="5:6">
      <c r="E379" s="257"/>
      <c r="F379" s="257"/>
    </row>
    <row r="380" spans="5:6">
      <c r="E380" s="257"/>
      <c r="F380" s="257"/>
    </row>
    <row r="381" spans="5:6">
      <c r="E381" s="257"/>
      <c r="F381" s="257"/>
    </row>
    <row r="382" spans="5:6">
      <c r="E382" s="257"/>
      <c r="F382" s="257"/>
    </row>
    <row r="383" spans="5:6">
      <c r="E383" s="257"/>
      <c r="F383" s="257"/>
    </row>
    <row r="384" spans="5:6">
      <c r="E384" s="257"/>
      <c r="F384" s="257"/>
    </row>
    <row r="385" spans="5:6">
      <c r="E385" s="257"/>
      <c r="F385" s="257"/>
    </row>
    <row r="386" spans="5:6">
      <c r="E386" s="257"/>
      <c r="F386" s="257"/>
    </row>
    <row r="387" spans="5:6">
      <c r="E387" s="257"/>
      <c r="F387" s="257"/>
    </row>
    <row r="388" spans="5:6">
      <c r="E388" s="257"/>
      <c r="F388" s="257"/>
    </row>
    <row r="389" spans="5:6">
      <c r="E389" s="257"/>
      <c r="F389" s="257"/>
    </row>
    <row r="390" spans="5:6">
      <c r="E390" s="257"/>
      <c r="F390" s="257"/>
    </row>
    <row r="391" spans="5:6">
      <c r="E391" s="257"/>
      <c r="F391" s="257"/>
    </row>
    <row r="392" spans="5:6">
      <c r="E392" s="257"/>
      <c r="F392" s="257"/>
    </row>
    <row r="393" spans="5:6">
      <c r="E393" s="257"/>
      <c r="F393" s="257"/>
    </row>
    <row r="394" spans="5:6">
      <c r="E394" s="257"/>
      <c r="F394" s="257"/>
    </row>
    <row r="395" spans="5:6">
      <c r="E395" s="257"/>
      <c r="F395" s="257"/>
    </row>
    <row r="396" spans="5:6">
      <c r="E396" s="257"/>
      <c r="F396" s="257"/>
    </row>
    <row r="397" spans="5:6">
      <c r="E397" s="257"/>
      <c r="F397" s="257"/>
    </row>
    <row r="398" spans="5:6">
      <c r="E398" s="257"/>
      <c r="F398" s="257"/>
    </row>
    <row r="399" spans="5:6">
      <c r="E399" s="257"/>
      <c r="F399" s="257"/>
    </row>
    <row r="400" spans="5:6">
      <c r="E400" s="257"/>
      <c r="F400" s="257"/>
    </row>
    <row r="401" spans="5:6">
      <c r="E401" s="257"/>
      <c r="F401" s="257"/>
    </row>
    <row r="402" spans="5:6">
      <c r="E402" s="257"/>
      <c r="F402" s="257"/>
    </row>
    <row r="403" spans="5:6">
      <c r="E403" s="257"/>
      <c r="F403" s="257"/>
    </row>
    <row r="404" spans="5:6">
      <c r="E404" s="257"/>
      <c r="F404" s="257"/>
    </row>
    <row r="405" spans="5:6">
      <c r="E405" s="257"/>
      <c r="F405" s="257"/>
    </row>
    <row r="406" spans="5:6">
      <c r="E406" s="257"/>
      <c r="F406" s="257"/>
    </row>
    <row r="407" spans="5:6">
      <c r="E407" s="257"/>
      <c r="F407" s="257"/>
    </row>
    <row r="408" spans="5:6">
      <c r="E408" s="257"/>
      <c r="F408" s="257"/>
    </row>
    <row r="409" spans="5:6">
      <c r="E409" s="257"/>
      <c r="F409" s="257"/>
    </row>
    <row r="410" spans="5:6">
      <c r="E410" s="257"/>
      <c r="F410" s="257"/>
    </row>
    <row r="411" spans="5:6">
      <c r="E411" s="257"/>
      <c r="F411" s="257"/>
    </row>
    <row r="412" spans="5:6">
      <c r="E412" s="257"/>
      <c r="F412" s="257"/>
    </row>
    <row r="413" spans="5:6">
      <c r="E413" s="257"/>
      <c r="F413" s="257"/>
    </row>
    <row r="414" spans="5:6">
      <c r="E414" s="257"/>
      <c r="F414" s="257"/>
    </row>
    <row r="415" spans="5:6">
      <c r="E415" s="257"/>
      <c r="F415" s="257"/>
    </row>
    <row r="416" spans="5:6">
      <c r="E416" s="257"/>
      <c r="F416" s="257"/>
    </row>
    <row r="417" spans="5:6">
      <c r="E417" s="257"/>
      <c r="F417" s="257"/>
    </row>
    <row r="418" spans="5:6">
      <c r="E418" s="257"/>
      <c r="F418" s="257"/>
    </row>
    <row r="419" spans="5:6">
      <c r="E419" s="257"/>
      <c r="F419" s="257"/>
    </row>
    <row r="420" spans="5:6">
      <c r="E420" s="257"/>
      <c r="F420" s="257"/>
    </row>
    <row r="421" spans="5:6">
      <c r="E421" s="257"/>
      <c r="F421" s="257"/>
    </row>
    <row r="422" spans="5:6">
      <c r="E422" s="257"/>
      <c r="F422" s="257"/>
    </row>
    <row r="423" spans="5:6">
      <c r="E423" s="257"/>
      <c r="F423" s="257"/>
    </row>
    <row r="424" spans="5:6">
      <c r="E424" s="257"/>
      <c r="F424" s="257"/>
    </row>
    <row r="425" spans="5:6">
      <c r="E425" s="257"/>
      <c r="F425" s="257"/>
    </row>
    <row r="426" spans="5:6">
      <c r="E426" s="257"/>
      <c r="F426" s="257"/>
    </row>
    <row r="427" spans="5:6">
      <c r="E427" s="257"/>
      <c r="F427" s="257"/>
    </row>
    <row r="428" spans="5:6">
      <c r="E428" s="257"/>
      <c r="F428" s="257"/>
    </row>
    <row r="429" spans="5:6">
      <c r="E429" s="257"/>
      <c r="F429" s="257"/>
    </row>
    <row r="430" spans="5:6">
      <c r="E430" s="257"/>
      <c r="F430" s="257"/>
    </row>
    <row r="431" spans="5:6">
      <c r="E431" s="257"/>
      <c r="F431" s="257"/>
    </row>
    <row r="432" spans="5:6">
      <c r="E432" s="257"/>
      <c r="F432" s="257"/>
    </row>
    <row r="433" spans="5:6">
      <c r="E433" s="257"/>
      <c r="F433" s="257"/>
    </row>
    <row r="434" spans="5:6">
      <c r="E434" s="257"/>
      <c r="F434" s="257"/>
    </row>
    <row r="435" spans="5:6">
      <c r="E435" s="257"/>
      <c r="F435" s="257"/>
    </row>
    <row r="436" spans="5:6">
      <c r="E436" s="257"/>
      <c r="F436" s="257"/>
    </row>
    <row r="437" spans="5:6">
      <c r="E437" s="257"/>
      <c r="F437" s="257"/>
    </row>
    <row r="438" spans="5:6">
      <c r="E438" s="257"/>
      <c r="F438" s="257"/>
    </row>
    <row r="439" spans="5:6">
      <c r="E439" s="257"/>
      <c r="F439" s="257"/>
    </row>
    <row r="440" spans="5:6">
      <c r="E440" s="257"/>
      <c r="F440" s="257"/>
    </row>
    <row r="441" spans="5:6">
      <c r="E441" s="257"/>
      <c r="F441" s="257"/>
    </row>
    <row r="442" spans="5:6">
      <c r="E442" s="257"/>
      <c r="F442" s="257"/>
    </row>
    <row r="443" spans="5:6">
      <c r="E443" s="257"/>
      <c r="F443" s="257"/>
    </row>
    <row r="444" spans="5:6">
      <c r="E444" s="257"/>
      <c r="F444" s="257"/>
    </row>
    <row r="445" spans="5:6">
      <c r="E445" s="257"/>
      <c r="F445" s="257"/>
    </row>
    <row r="446" spans="5:6">
      <c r="E446" s="257"/>
      <c r="F446" s="257"/>
    </row>
    <row r="447" spans="5:6">
      <c r="E447" s="257"/>
      <c r="F447" s="257"/>
    </row>
    <row r="448" spans="5:6">
      <c r="E448" s="257"/>
      <c r="F448" s="257"/>
    </row>
    <row r="449" spans="5:6">
      <c r="E449" s="257"/>
      <c r="F449" s="257"/>
    </row>
    <row r="450" spans="5:6">
      <c r="E450" s="257"/>
      <c r="F450" s="257"/>
    </row>
    <row r="451" spans="5:6">
      <c r="E451" s="257"/>
      <c r="F451" s="257"/>
    </row>
    <row r="452" spans="5:6">
      <c r="E452" s="257"/>
      <c r="F452" s="257"/>
    </row>
    <row r="453" spans="5:6">
      <c r="E453" s="257"/>
      <c r="F453" s="257"/>
    </row>
    <row r="454" spans="5:6">
      <c r="E454" s="257"/>
      <c r="F454" s="257"/>
    </row>
    <row r="455" spans="5:6">
      <c r="E455" s="257"/>
      <c r="F455" s="257"/>
    </row>
    <row r="456" spans="5:6">
      <c r="E456" s="257"/>
      <c r="F456" s="257"/>
    </row>
    <row r="457" spans="5:6">
      <c r="E457" s="257"/>
      <c r="F457" s="257"/>
    </row>
    <row r="458" spans="5:6">
      <c r="E458" s="257"/>
      <c r="F458" s="257"/>
    </row>
    <row r="459" spans="5:6">
      <c r="E459" s="257"/>
      <c r="F459" s="257"/>
    </row>
    <row r="460" spans="5:6">
      <c r="E460" s="257"/>
      <c r="F460" s="257"/>
    </row>
    <row r="461" spans="5:6">
      <c r="E461" s="257"/>
      <c r="F461" s="257"/>
    </row>
    <row r="462" spans="5:6">
      <c r="E462" s="257"/>
      <c r="F462" s="257"/>
    </row>
    <row r="463" spans="5:6">
      <c r="E463" s="257"/>
      <c r="F463" s="257"/>
    </row>
    <row r="464" spans="5:6">
      <c r="E464" s="257"/>
      <c r="F464" s="257"/>
    </row>
    <row r="465" spans="5:6">
      <c r="E465" s="257"/>
      <c r="F465" s="257"/>
    </row>
    <row r="466" spans="5:6">
      <c r="E466" s="257"/>
      <c r="F466" s="257"/>
    </row>
    <row r="467" spans="5:6">
      <c r="E467" s="257"/>
      <c r="F467" s="257"/>
    </row>
    <row r="468" spans="5:6">
      <c r="E468" s="257"/>
      <c r="F468" s="257"/>
    </row>
    <row r="469" spans="5:6">
      <c r="E469" s="257"/>
      <c r="F469" s="257"/>
    </row>
    <row r="470" spans="5:6">
      <c r="E470" s="257"/>
      <c r="F470" s="257"/>
    </row>
    <row r="471" spans="5:6">
      <c r="E471" s="257"/>
      <c r="F471" s="257"/>
    </row>
    <row r="472" spans="5:6">
      <c r="E472" s="257"/>
      <c r="F472" s="257"/>
    </row>
    <row r="473" spans="5:6">
      <c r="E473" s="257"/>
      <c r="F473" s="257"/>
    </row>
    <row r="474" spans="5:6">
      <c r="E474" s="257"/>
      <c r="F474" s="257"/>
    </row>
    <row r="475" spans="5:6">
      <c r="E475" s="257"/>
      <c r="F475" s="257"/>
    </row>
    <row r="476" spans="5:6">
      <c r="E476" s="257"/>
      <c r="F476" s="257"/>
    </row>
    <row r="477" spans="5:6">
      <c r="E477" s="257"/>
      <c r="F477" s="257"/>
    </row>
    <row r="478" spans="5:6">
      <c r="E478" s="257"/>
      <c r="F478" s="257"/>
    </row>
    <row r="479" spans="5:6">
      <c r="E479" s="257"/>
      <c r="F479" s="257"/>
    </row>
    <row r="480" spans="5:6">
      <c r="E480" s="257"/>
      <c r="F480" s="257"/>
    </row>
    <row r="481" spans="5:6">
      <c r="E481" s="257"/>
      <c r="F481" s="257"/>
    </row>
    <row r="482" spans="5:6">
      <c r="E482" s="257"/>
      <c r="F482" s="257"/>
    </row>
    <row r="483" spans="5:6">
      <c r="E483" s="257"/>
      <c r="F483" s="257"/>
    </row>
    <row r="484" spans="5:6">
      <c r="E484" s="257"/>
      <c r="F484" s="257"/>
    </row>
    <row r="485" spans="5:6">
      <c r="E485" s="257"/>
      <c r="F485" s="257"/>
    </row>
    <row r="486" spans="5:6">
      <c r="E486" s="257"/>
      <c r="F486" s="257"/>
    </row>
    <row r="487" spans="5:6">
      <c r="E487" s="257"/>
      <c r="F487" s="257"/>
    </row>
    <row r="488" spans="5:6">
      <c r="E488" s="257"/>
      <c r="F488" s="257"/>
    </row>
    <row r="489" spans="5:6">
      <c r="E489" s="257"/>
      <c r="F489" s="257"/>
    </row>
    <row r="490" spans="5:6">
      <c r="E490" s="257"/>
      <c r="F490" s="257"/>
    </row>
    <row r="491" spans="5:6">
      <c r="E491" s="257"/>
      <c r="F491" s="257"/>
    </row>
    <row r="492" spans="5:6">
      <c r="E492" s="257"/>
      <c r="F492" s="257"/>
    </row>
    <row r="493" spans="5:6">
      <c r="E493" s="257"/>
      <c r="F493" s="257"/>
    </row>
    <row r="494" spans="5:6">
      <c r="E494" s="257"/>
      <c r="F494" s="257"/>
    </row>
    <row r="495" spans="5:6">
      <c r="E495" s="257"/>
      <c r="F495" s="257"/>
    </row>
    <row r="496" spans="5:6">
      <c r="E496" s="257"/>
      <c r="F496" s="257"/>
    </row>
    <row r="497" spans="5:6">
      <c r="E497" s="257"/>
      <c r="F497" s="257"/>
    </row>
    <row r="498" spans="5:6">
      <c r="E498" s="257"/>
      <c r="F498" s="257"/>
    </row>
    <row r="499" spans="5:6">
      <c r="E499" s="257"/>
      <c r="F499" s="257"/>
    </row>
    <row r="500" spans="5:6">
      <c r="E500" s="257"/>
      <c r="F500" s="257"/>
    </row>
    <row r="501" spans="5:6">
      <c r="E501" s="257"/>
      <c r="F501" s="257"/>
    </row>
    <row r="502" spans="5:6">
      <c r="E502" s="257"/>
      <c r="F502" s="257"/>
    </row>
    <row r="503" spans="5:6">
      <c r="E503" s="257"/>
      <c r="F503" s="257"/>
    </row>
    <row r="504" spans="5:6">
      <c r="E504" s="257"/>
      <c r="F504" s="257"/>
    </row>
    <row r="505" spans="5:6">
      <c r="E505" s="257"/>
      <c r="F505" s="257"/>
    </row>
    <row r="506" spans="5:6">
      <c r="E506" s="257"/>
      <c r="F506" s="257"/>
    </row>
    <row r="507" spans="5:6">
      <c r="E507" s="257"/>
      <c r="F507" s="257"/>
    </row>
    <row r="508" spans="5:6">
      <c r="E508" s="257"/>
      <c r="F508" s="257"/>
    </row>
    <row r="509" spans="5:6">
      <c r="E509" s="257"/>
      <c r="F509" s="257"/>
    </row>
    <row r="510" spans="5:6">
      <c r="E510" s="257"/>
      <c r="F510" s="257"/>
    </row>
    <row r="511" spans="5:6">
      <c r="E511" s="257"/>
      <c r="F511" s="257"/>
    </row>
    <row r="512" spans="5:6">
      <c r="E512" s="257"/>
      <c r="F512" s="257"/>
    </row>
    <row r="513" spans="5:6">
      <c r="E513" s="257"/>
      <c r="F513" s="257"/>
    </row>
    <row r="514" spans="5:6">
      <c r="E514" s="257"/>
      <c r="F514" s="257"/>
    </row>
    <row r="515" spans="5:6">
      <c r="E515" s="257"/>
      <c r="F515" s="257"/>
    </row>
    <row r="516" spans="5:6">
      <c r="E516" s="257"/>
      <c r="F516" s="257"/>
    </row>
    <row r="517" spans="5:6">
      <c r="E517" s="257"/>
      <c r="F517" s="257"/>
    </row>
    <row r="518" spans="5:6">
      <c r="E518" s="257"/>
      <c r="F518" s="257"/>
    </row>
    <row r="519" spans="5:6">
      <c r="E519" s="257"/>
      <c r="F519" s="257"/>
    </row>
    <row r="520" spans="5:6">
      <c r="E520" s="257"/>
      <c r="F520" s="257"/>
    </row>
    <row r="521" spans="5:6">
      <c r="E521" s="257"/>
      <c r="F521" s="257"/>
    </row>
    <row r="522" spans="5:6">
      <c r="E522" s="257"/>
      <c r="F522" s="257"/>
    </row>
    <row r="523" spans="5:6">
      <c r="E523" s="257"/>
      <c r="F523" s="257"/>
    </row>
    <row r="524" spans="5:6">
      <c r="E524" s="257"/>
      <c r="F524" s="257"/>
    </row>
    <row r="525" spans="5:6">
      <c r="E525" s="257"/>
      <c r="F525" s="257"/>
    </row>
    <row r="526" spans="5:6">
      <c r="E526" s="257"/>
      <c r="F526" s="257"/>
    </row>
    <row r="527" spans="5:6">
      <c r="E527" s="257"/>
      <c r="F527" s="257"/>
    </row>
    <row r="528" spans="5:6">
      <c r="E528" s="257"/>
      <c r="F528" s="257"/>
    </row>
    <row r="529" spans="5:6">
      <c r="E529" s="257"/>
      <c r="F529" s="257"/>
    </row>
    <row r="530" spans="5:6">
      <c r="E530" s="257"/>
      <c r="F530" s="257"/>
    </row>
    <row r="531" spans="5:6">
      <c r="E531" s="257"/>
      <c r="F531" s="257"/>
    </row>
    <row r="532" spans="5:6">
      <c r="E532" s="257"/>
      <c r="F532" s="257"/>
    </row>
    <row r="533" spans="5:6">
      <c r="E533" s="257"/>
      <c r="F533" s="257"/>
    </row>
    <row r="534" spans="5:6">
      <c r="E534" s="257"/>
      <c r="F534" s="257"/>
    </row>
    <row r="535" spans="5:6">
      <c r="E535" s="257"/>
      <c r="F535" s="257"/>
    </row>
    <row r="536" spans="5:6">
      <c r="E536" s="257"/>
      <c r="F536" s="257"/>
    </row>
    <row r="537" spans="5:6">
      <c r="E537" s="257"/>
      <c r="F537" s="257"/>
    </row>
    <row r="538" spans="5:6">
      <c r="E538" s="257"/>
      <c r="F538" s="257"/>
    </row>
    <row r="539" spans="5:6">
      <c r="E539" s="257"/>
      <c r="F539" s="257"/>
    </row>
    <row r="540" spans="5:6">
      <c r="E540" s="257"/>
      <c r="F540" s="257"/>
    </row>
    <row r="541" spans="5:6">
      <c r="E541" s="257"/>
      <c r="F541" s="257"/>
    </row>
    <row r="542" spans="5:6">
      <c r="E542" s="257"/>
      <c r="F542" s="257"/>
    </row>
    <row r="543" spans="5:6">
      <c r="E543" s="257"/>
      <c r="F543" s="257"/>
    </row>
    <row r="544" spans="5:6">
      <c r="E544" s="257"/>
      <c r="F544" s="257"/>
    </row>
    <row r="545" spans="5:6">
      <c r="E545" s="257"/>
      <c r="F545" s="257"/>
    </row>
    <row r="546" spans="5:6">
      <c r="E546" s="257"/>
      <c r="F546" s="257"/>
    </row>
    <row r="547" spans="5:6">
      <c r="E547" s="257"/>
      <c r="F547" s="257"/>
    </row>
    <row r="548" spans="5:6">
      <c r="E548" s="257"/>
      <c r="F548" s="257"/>
    </row>
    <row r="549" spans="5:6">
      <c r="E549" s="257"/>
      <c r="F549" s="257"/>
    </row>
    <row r="550" spans="5:6">
      <c r="E550" s="257"/>
      <c r="F550" s="257"/>
    </row>
    <row r="551" spans="5:6">
      <c r="E551" s="257"/>
      <c r="F551" s="257"/>
    </row>
    <row r="552" spans="5:6">
      <c r="E552" s="257"/>
      <c r="F552" s="257"/>
    </row>
    <row r="553" spans="5:6">
      <c r="E553" s="257"/>
      <c r="F553" s="257"/>
    </row>
    <row r="554" spans="5:6">
      <c r="E554" s="257"/>
      <c r="F554" s="257"/>
    </row>
    <row r="555" spans="5:6">
      <c r="E555" s="257"/>
      <c r="F555" s="257"/>
    </row>
    <row r="556" spans="5:6">
      <c r="E556" s="257"/>
      <c r="F556" s="257"/>
    </row>
    <row r="557" spans="5:6">
      <c r="E557" s="257"/>
      <c r="F557" s="257"/>
    </row>
    <row r="558" spans="5:6">
      <c r="E558" s="257"/>
      <c r="F558" s="257"/>
    </row>
    <row r="559" spans="5:6">
      <c r="E559" s="257"/>
      <c r="F559" s="257"/>
    </row>
    <row r="560" spans="5:6">
      <c r="E560" s="257"/>
      <c r="F560" s="257"/>
    </row>
    <row r="561" spans="5:6">
      <c r="E561" s="257"/>
      <c r="F561" s="257"/>
    </row>
    <row r="562" spans="5:6">
      <c r="E562" s="257"/>
      <c r="F562" s="257"/>
    </row>
    <row r="563" spans="5:6">
      <c r="E563" s="257"/>
      <c r="F563" s="257"/>
    </row>
    <row r="564" spans="5:6">
      <c r="E564" s="257"/>
      <c r="F564" s="257"/>
    </row>
    <row r="565" spans="5:6">
      <c r="E565" s="257"/>
      <c r="F565" s="257"/>
    </row>
    <row r="566" spans="5:6">
      <c r="E566" s="257"/>
      <c r="F566" s="257"/>
    </row>
    <row r="567" spans="5:6">
      <c r="E567" s="257"/>
      <c r="F567" s="257"/>
    </row>
    <row r="568" spans="5:6">
      <c r="E568" s="257"/>
      <c r="F568" s="257"/>
    </row>
    <row r="569" spans="5:6">
      <c r="E569" s="257"/>
      <c r="F569" s="257"/>
    </row>
    <row r="570" spans="5:6">
      <c r="E570" s="257"/>
      <c r="F570" s="257"/>
    </row>
    <row r="571" spans="5:6">
      <c r="E571" s="257"/>
      <c r="F571" s="257"/>
    </row>
    <row r="572" spans="5:6">
      <c r="E572" s="257"/>
      <c r="F572" s="257"/>
    </row>
    <row r="573" spans="5:6">
      <c r="E573" s="257"/>
      <c r="F573" s="257"/>
    </row>
    <row r="574" spans="5:6">
      <c r="E574" s="257"/>
      <c r="F574" s="257"/>
    </row>
    <row r="575" spans="5:6">
      <c r="E575" s="257"/>
      <c r="F575" s="257"/>
    </row>
    <row r="576" spans="5:6">
      <c r="E576" s="257"/>
      <c r="F576" s="257"/>
    </row>
    <row r="577" spans="5:6">
      <c r="E577" s="257"/>
      <c r="F577" s="257"/>
    </row>
    <row r="578" spans="5:6">
      <c r="E578" s="257"/>
      <c r="F578" s="257"/>
    </row>
    <row r="579" spans="5:6">
      <c r="E579" s="257"/>
      <c r="F579" s="257"/>
    </row>
    <row r="580" spans="5:6">
      <c r="E580" s="257"/>
      <c r="F580" s="257"/>
    </row>
    <row r="581" spans="5:6">
      <c r="E581" s="257"/>
      <c r="F581" s="257"/>
    </row>
    <row r="582" spans="5:6">
      <c r="E582" s="257"/>
      <c r="F582" s="257"/>
    </row>
    <row r="583" spans="5:6">
      <c r="E583" s="257"/>
      <c r="F583" s="257"/>
    </row>
    <row r="584" spans="5:6">
      <c r="E584" s="257"/>
      <c r="F584" s="257"/>
    </row>
    <row r="585" spans="5:6">
      <c r="E585" s="257"/>
      <c r="F585" s="257"/>
    </row>
    <row r="586" spans="5:6">
      <c r="E586" s="257"/>
      <c r="F586" s="257"/>
    </row>
    <row r="587" spans="5:6">
      <c r="E587" s="257"/>
      <c r="F587" s="257"/>
    </row>
    <row r="588" spans="5:6">
      <c r="E588" s="257"/>
      <c r="F588" s="257"/>
    </row>
    <row r="589" spans="5:6">
      <c r="E589" s="257"/>
      <c r="F589" s="257"/>
    </row>
    <row r="590" spans="5:6">
      <c r="E590" s="257"/>
      <c r="F590" s="257"/>
    </row>
    <row r="591" spans="5:6">
      <c r="E591" s="257"/>
      <c r="F591" s="257"/>
    </row>
    <row r="592" spans="5:6">
      <c r="E592" s="257"/>
      <c r="F592" s="257"/>
    </row>
    <row r="593" spans="5:6">
      <c r="E593" s="257"/>
      <c r="F593" s="257"/>
    </row>
    <row r="594" spans="5:6">
      <c r="E594" s="257"/>
      <c r="F594" s="257"/>
    </row>
    <row r="595" spans="5:6">
      <c r="E595" s="257"/>
      <c r="F595" s="257"/>
    </row>
    <row r="596" spans="5:6">
      <c r="E596" s="257"/>
      <c r="F596" s="257"/>
    </row>
    <row r="597" spans="5:6">
      <c r="E597" s="257"/>
      <c r="F597" s="257"/>
    </row>
    <row r="598" spans="5:6">
      <c r="E598" s="257"/>
      <c r="F598" s="257"/>
    </row>
    <row r="599" spans="5:6">
      <c r="E599" s="257"/>
      <c r="F599" s="257"/>
    </row>
    <row r="600" spans="5:6">
      <c r="E600" s="257"/>
      <c r="F600" s="257"/>
    </row>
    <row r="601" spans="5:6">
      <c r="E601" s="257"/>
      <c r="F601" s="257"/>
    </row>
    <row r="602" spans="5:6">
      <c r="E602" s="257"/>
      <c r="F602" s="257"/>
    </row>
    <row r="603" spans="5:6">
      <c r="E603" s="257"/>
      <c r="F603" s="257"/>
    </row>
    <row r="604" spans="5:6">
      <c r="E604" s="257"/>
      <c r="F604" s="257"/>
    </row>
    <row r="605" spans="5:6">
      <c r="E605" s="257"/>
      <c r="F605" s="257"/>
    </row>
    <row r="606" spans="5:6">
      <c r="E606" s="257"/>
      <c r="F606" s="257"/>
    </row>
    <row r="607" spans="5:6">
      <c r="E607" s="257"/>
      <c r="F607" s="257"/>
    </row>
    <row r="608" spans="5:6">
      <c r="E608" s="257"/>
      <c r="F608" s="257"/>
    </row>
    <row r="609" spans="5:6">
      <c r="E609" s="257"/>
      <c r="F609" s="257"/>
    </row>
    <row r="610" spans="5:6">
      <c r="E610" s="257"/>
      <c r="F610" s="257"/>
    </row>
    <row r="611" spans="5:6">
      <c r="E611" s="257"/>
      <c r="F611" s="257"/>
    </row>
    <row r="612" spans="5:6">
      <c r="E612" s="257"/>
      <c r="F612" s="257"/>
    </row>
    <row r="613" spans="5:6">
      <c r="E613" s="257"/>
      <c r="F613" s="257"/>
    </row>
    <row r="614" spans="5:6">
      <c r="E614" s="257"/>
      <c r="F614" s="257"/>
    </row>
    <row r="615" spans="5:6">
      <c r="E615" s="257"/>
      <c r="F615" s="257"/>
    </row>
    <row r="616" spans="5:6">
      <c r="E616" s="257"/>
      <c r="F616" s="257"/>
    </row>
    <row r="617" spans="5:6">
      <c r="E617" s="257"/>
      <c r="F617" s="257"/>
    </row>
    <row r="618" spans="5:6">
      <c r="E618" s="257"/>
      <c r="F618" s="257"/>
    </row>
    <row r="619" spans="5:6">
      <c r="E619" s="257"/>
      <c r="F619" s="257"/>
    </row>
    <row r="620" spans="5:6">
      <c r="E620" s="257"/>
      <c r="F620" s="257"/>
    </row>
    <row r="621" spans="5:6">
      <c r="E621" s="257"/>
      <c r="F621" s="257"/>
    </row>
    <row r="622" spans="5:6">
      <c r="E622" s="257"/>
      <c r="F622" s="257"/>
    </row>
    <row r="623" spans="5:6">
      <c r="E623" s="257"/>
      <c r="F623" s="257"/>
    </row>
    <row r="624" spans="5:6">
      <c r="E624" s="257"/>
      <c r="F624" s="257"/>
    </row>
    <row r="625" spans="5:6">
      <c r="E625" s="257"/>
      <c r="F625" s="257"/>
    </row>
    <row r="626" spans="5:6">
      <c r="E626" s="257"/>
      <c r="F626" s="257"/>
    </row>
    <row r="627" spans="5:6">
      <c r="E627" s="257"/>
      <c r="F627" s="257"/>
    </row>
    <row r="628" spans="5:6">
      <c r="E628" s="257"/>
      <c r="F628" s="257"/>
    </row>
    <row r="629" spans="5:6">
      <c r="E629" s="257"/>
      <c r="F629" s="257"/>
    </row>
    <row r="630" spans="5:6">
      <c r="E630" s="257"/>
      <c r="F630" s="257"/>
    </row>
    <row r="631" spans="5:6">
      <c r="E631" s="257"/>
      <c r="F631" s="257"/>
    </row>
    <row r="632" spans="5:6">
      <c r="E632" s="257"/>
      <c r="F632" s="257"/>
    </row>
    <row r="633" spans="5:6">
      <c r="E633" s="257"/>
      <c r="F633" s="257"/>
    </row>
    <row r="634" spans="5:6">
      <c r="E634" s="257"/>
      <c r="F634" s="257"/>
    </row>
    <row r="635" spans="5:6">
      <c r="E635" s="257"/>
      <c r="F635" s="257"/>
    </row>
    <row r="636" spans="5:6">
      <c r="E636" s="257"/>
      <c r="F636" s="257"/>
    </row>
    <row r="637" spans="5:6">
      <c r="E637" s="257"/>
      <c r="F637" s="257"/>
    </row>
    <row r="638" spans="5:6">
      <c r="E638" s="257"/>
      <c r="F638" s="257"/>
    </row>
    <row r="639" spans="5:6">
      <c r="E639" s="257"/>
      <c r="F639" s="257"/>
    </row>
    <row r="640" spans="5:6">
      <c r="E640" s="257"/>
      <c r="F640" s="257"/>
    </row>
    <row r="641" spans="5:6">
      <c r="E641" s="257"/>
      <c r="F641" s="257"/>
    </row>
    <row r="642" spans="5:6">
      <c r="E642" s="257"/>
      <c r="F642" s="257"/>
    </row>
    <row r="643" spans="5:6">
      <c r="E643" s="257"/>
      <c r="F643" s="257"/>
    </row>
    <row r="644" spans="5:6">
      <c r="E644" s="257"/>
      <c r="F644" s="257"/>
    </row>
    <row r="645" spans="5:6">
      <c r="E645" s="257"/>
      <c r="F645" s="257"/>
    </row>
    <row r="646" spans="5:6">
      <c r="E646" s="257"/>
      <c r="F646" s="257"/>
    </row>
    <row r="647" spans="5:6">
      <c r="E647" s="257"/>
      <c r="F647" s="257"/>
    </row>
    <row r="648" spans="5:6">
      <c r="E648" s="257"/>
      <c r="F648" s="257"/>
    </row>
    <row r="649" spans="5:6">
      <c r="E649" s="257"/>
      <c r="F649" s="257"/>
    </row>
    <row r="650" spans="5:6">
      <c r="E650" s="257"/>
      <c r="F650" s="257"/>
    </row>
    <row r="651" spans="5:6">
      <c r="E651" s="257"/>
      <c r="F651" s="257"/>
    </row>
    <row r="652" spans="5:6">
      <c r="E652" s="257"/>
      <c r="F652" s="257"/>
    </row>
    <row r="653" spans="5:6">
      <c r="E653" s="257"/>
      <c r="F653" s="257"/>
    </row>
    <row r="654" spans="5:6">
      <c r="E654" s="257"/>
      <c r="F654" s="257"/>
    </row>
    <row r="655" spans="5:6">
      <c r="E655" s="257"/>
      <c r="F655" s="257"/>
    </row>
    <row r="656" spans="5:6">
      <c r="E656" s="257"/>
      <c r="F656" s="257"/>
    </row>
    <row r="657" spans="5:6">
      <c r="E657" s="257"/>
      <c r="F657" s="257"/>
    </row>
    <row r="658" spans="5:6">
      <c r="E658" s="257"/>
      <c r="F658" s="257"/>
    </row>
    <row r="659" spans="5:6">
      <c r="E659" s="257"/>
      <c r="F659" s="257"/>
    </row>
    <row r="660" spans="5:6">
      <c r="E660" s="257"/>
      <c r="F660" s="257"/>
    </row>
    <row r="661" spans="5:6">
      <c r="E661" s="257"/>
      <c r="F661" s="257"/>
    </row>
    <row r="662" spans="5:6">
      <c r="E662" s="257"/>
      <c r="F662" s="257"/>
    </row>
    <row r="663" spans="5:6">
      <c r="E663" s="257"/>
      <c r="F663" s="257"/>
    </row>
    <row r="664" spans="5:6">
      <c r="E664" s="257"/>
      <c r="F664" s="257"/>
    </row>
    <row r="665" spans="5:6">
      <c r="E665" s="257"/>
      <c r="F665" s="257"/>
    </row>
    <row r="666" spans="5:6">
      <c r="E666" s="257"/>
      <c r="F666" s="257"/>
    </row>
    <row r="667" spans="5:6">
      <c r="E667" s="257"/>
      <c r="F667" s="257"/>
    </row>
    <row r="668" spans="5:6">
      <c r="E668" s="257"/>
      <c r="F668" s="257"/>
    </row>
    <row r="669" spans="5:6">
      <c r="E669" s="257"/>
      <c r="F669" s="257"/>
    </row>
    <row r="670" spans="5:6">
      <c r="E670" s="257"/>
      <c r="F670" s="257"/>
    </row>
    <row r="671" spans="5:6">
      <c r="E671" s="257"/>
      <c r="F671" s="257"/>
    </row>
    <row r="672" spans="5:6">
      <c r="E672" s="257"/>
      <c r="F672" s="257"/>
    </row>
    <row r="673" spans="5:6">
      <c r="E673" s="257"/>
      <c r="F673" s="257"/>
    </row>
    <row r="674" spans="5:6">
      <c r="E674" s="257"/>
      <c r="F674" s="257"/>
    </row>
    <row r="675" spans="5:6">
      <c r="E675" s="257"/>
      <c r="F675" s="257"/>
    </row>
    <row r="676" spans="5:6">
      <c r="E676" s="257"/>
      <c r="F676" s="257"/>
    </row>
    <row r="677" spans="5:6">
      <c r="E677" s="257"/>
      <c r="F677" s="257"/>
    </row>
    <row r="678" spans="5:6">
      <c r="E678" s="257"/>
      <c r="F678" s="257"/>
    </row>
    <row r="679" spans="5:6">
      <c r="E679" s="257"/>
      <c r="F679" s="257"/>
    </row>
    <row r="680" spans="5:6">
      <c r="E680" s="257"/>
      <c r="F680" s="257"/>
    </row>
    <row r="681" spans="5:6">
      <c r="E681" s="257"/>
      <c r="F681" s="257"/>
    </row>
    <row r="682" spans="5:6">
      <c r="E682" s="257"/>
      <c r="F682" s="257"/>
    </row>
    <row r="683" spans="5:6">
      <c r="E683" s="257"/>
      <c r="F683" s="257"/>
    </row>
    <row r="684" spans="5:6">
      <c r="E684" s="257"/>
      <c r="F684" s="257"/>
    </row>
    <row r="685" spans="5:6">
      <c r="E685" s="257"/>
      <c r="F685" s="257"/>
    </row>
    <row r="686" spans="5:6">
      <c r="E686" s="257"/>
      <c r="F686" s="257"/>
    </row>
    <row r="687" spans="5:6">
      <c r="E687" s="257"/>
      <c r="F687" s="257"/>
    </row>
    <row r="688" spans="5:6">
      <c r="E688" s="257"/>
      <c r="F688" s="257"/>
    </row>
    <row r="689" spans="5:6">
      <c r="E689" s="257"/>
      <c r="F689" s="257"/>
    </row>
    <row r="690" spans="5:6">
      <c r="E690" s="257"/>
      <c r="F690" s="257"/>
    </row>
    <row r="691" spans="5:6">
      <c r="E691" s="257"/>
      <c r="F691" s="257"/>
    </row>
    <row r="692" spans="5:6">
      <c r="E692" s="257"/>
      <c r="F692" s="257"/>
    </row>
    <row r="693" spans="5:6">
      <c r="E693" s="257"/>
      <c r="F693" s="257"/>
    </row>
    <row r="694" spans="5:6">
      <c r="E694" s="257"/>
      <c r="F694" s="257"/>
    </row>
    <row r="695" spans="5:6">
      <c r="E695" s="257"/>
      <c r="F695" s="257"/>
    </row>
    <row r="696" spans="5:6">
      <c r="E696" s="257"/>
      <c r="F696" s="257"/>
    </row>
    <row r="697" spans="5:6">
      <c r="E697" s="257"/>
      <c r="F697" s="257"/>
    </row>
    <row r="698" spans="5:6">
      <c r="E698" s="257"/>
      <c r="F698" s="257"/>
    </row>
    <row r="699" spans="5:6">
      <c r="E699" s="257"/>
      <c r="F699" s="257"/>
    </row>
    <row r="700" spans="5:6">
      <c r="E700" s="257"/>
      <c r="F700" s="257"/>
    </row>
    <row r="701" spans="5:6">
      <c r="E701" s="257"/>
      <c r="F701" s="257"/>
    </row>
    <row r="702" spans="5:6">
      <c r="E702" s="257"/>
      <c r="F702" s="257"/>
    </row>
    <row r="703" spans="5:6">
      <c r="E703" s="257"/>
      <c r="F703" s="257"/>
    </row>
    <row r="704" spans="5:6">
      <c r="E704" s="257"/>
      <c r="F704" s="257"/>
    </row>
    <row r="705" spans="5:6">
      <c r="E705" s="257"/>
      <c r="F705" s="257"/>
    </row>
    <row r="706" spans="5:6">
      <c r="E706" s="257"/>
      <c r="F706" s="257"/>
    </row>
    <row r="707" spans="5:6">
      <c r="E707" s="257"/>
      <c r="F707" s="257"/>
    </row>
    <row r="708" spans="5:6">
      <c r="E708" s="257"/>
      <c r="F708" s="257"/>
    </row>
    <row r="709" spans="5:6">
      <c r="E709" s="257"/>
      <c r="F709" s="257"/>
    </row>
    <row r="710" spans="5:6">
      <c r="E710" s="257"/>
      <c r="F710" s="257"/>
    </row>
    <row r="711" spans="5:6">
      <c r="E711" s="257"/>
      <c r="F711" s="257"/>
    </row>
    <row r="712" spans="5:6">
      <c r="E712" s="257"/>
      <c r="F712" s="257"/>
    </row>
    <row r="713" spans="5:6">
      <c r="E713" s="257"/>
      <c r="F713" s="257"/>
    </row>
    <row r="714" spans="5:6">
      <c r="E714" s="257"/>
      <c r="F714" s="257"/>
    </row>
    <row r="715" spans="5:6">
      <c r="E715" s="257"/>
      <c r="F715" s="257"/>
    </row>
    <row r="716" spans="5:6">
      <c r="E716" s="257"/>
      <c r="F716" s="257"/>
    </row>
    <row r="717" spans="5:6">
      <c r="E717" s="257"/>
      <c r="F717" s="257"/>
    </row>
    <row r="718" spans="5:6">
      <c r="E718" s="257"/>
      <c r="F718" s="257"/>
    </row>
    <row r="719" spans="5:6">
      <c r="E719" s="257"/>
      <c r="F719" s="257"/>
    </row>
    <row r="720" spans="5:6">
      <c r="E720" s="257"/>
      <c r="F720" s="257"/>
    </row>
    <row r="721" spans="5:6">
      <c r="E721" s="257"/>
      <c r="F721" s="257"/>
    </row>
    <row r="722" spans="5:6">
      <c r="E722" s="257"/>
      <c r="F722" s="257"/>
    </row>
    <row r="723" spans="5:6">
      <c r="E723" s="257"/>
      <c r="F723" s="257"/>
    </row>
    <row r="724" spans="5:6">
      <c r="E724" s="257"/>
      <c r="F724" s="257"/>
    </row>
    <row r="725" spans="5:6">
      <c r="E725" s="257"/>
      <c r="F725" s="257"/>
    </row>
    <row r="726" spans="5:6">
      <c r="E726" s="257"/>
      <c r="F726" s="257"/>
    </row>
    <row r="727" spans="5:6">
      <c r="E727" s="257"/>
      <c r="F727" s="257"/>
    </row>
    <row r="728" spans="5:6">
      <c r="E728" s="257"/>
      <c r="F728" s="257"/>
    </row>
    <row r="729" spans="5:6">
      <c r="E729" s="257"/>
      <c r="F729" s="257"/>
    </row>
    <row r="730" spans="5:6">
      <c r="E730" s="257"/>
      <c r="F730" s="257"/>
    </row>
    <row r="731" spans="5:6">
      <c r="E731" s="257"/>
      <c r="F731" s="257"/>
    </row>
    <row r="732" spans="5:6">
      <c r="E732" s="257"/>
      <c r="F732" s="257"/>
    </row>
    <row r="733" spans="5:6">
      <c r="E733" s="257"/>
      <c r="F733" s="257"/>
    </row>
    <row r="734" spans="5:6">
      <c r="E734" s="257"/>
      <c r="F734" s="257"/>
    </row>
    <row r="735" spans="5:6">
      <c r="E735" s="257"/>
      <c r="F735" s="257"/>
    </row>
    <row r="736" spans="5:6">
      <c r="E736" s="257"/>
      <c r="F736" s="257"/>
    </row>
    <row r="737" spans="5:6">
      <c r="E737" s="257"/>
      <c r="F737" s="257"/>
    </row>
    <row r="738" spans="5:6">
      <c r="E738" s="257"/>
      <c r="F738" s="257"/>
    </row>
    <row r="739" spans="5:6">
      <c r="E739" s="257"/>
      <c r="F739" s="257"/>
    </row>
    <row r="740" spans="5:6">
      <c r="E740" s="257"/>
      <c r="F740" s="257"/>
    </row>
    <row r="741" spans="5:6">
      <c r="E741" s="257"/>
      <c r="F741" s="257"/>
    </row>
    <row r="742" spans="5:6">
      <c r="E742" s="257"/>
      <c r="F742" s="257"/>
    </row>
    <row r="743" spans="5:6">
      <c r="E743" s="257"/>
      <c r="F743" s="257"/>
    </row>
    <row r="744" spans="5:6">
      <c r="E744" s="257"/>
      <c r="F744" s="257"/>
    </row>
    <row r="745" spans="5:6">
      <c r="E745" s="257"/>
      <c r="F745" s="257"/>
    </row>
    <row r="746" spans="5:6">
      <c r="E746" s="257"/>
      <c r="F746" s="257"/>
    </row>
    <row r="747" spans="5:6">
      <c r="E747" s="257"/>
      <c r="F747" s="257"/>
    </row>
    <row r="748" spans="5:6">
      <c r="E748" s="257"/>
      <c r="F748" s="257"/>
    </row>
    <row r="749" spans="5:6">
      <c r="E749" s="257"/>
      <c r="F749" s="257"/>
    </row>
    <row r="750" spans="5:6">
      <c r="E750" s="257"/>
      <c r="F750" s="257"/>
    </row>
    <row r="751" spans="5:6">
      <c r="E751" s="257"/>
      <c r="F751" s="257"/>
    </row>
    <row r="752" spans="5:6">
      <c r="E752" s="257"/>
      <c r="F752" s="257"/>
    </row>
    <row r="753" spans="5:6">
      <c r="E753" s="257"/>
      <c r="F753" s="257"/>
    </row>
    <row r="754" spans="5:6">
      <c r="E754" s="257"/>
      <c r="F754" s="257"/>
    </row>
    <row r="755" spans="5:6">
      <c r="E755" s="257"/>
      <c r="F755" s="257"/>
    </row>
    <row r="756" spans="5:6">
      <c r="E756" s="257"/>
      <c r="F756" s="257"/>
    </row>
    <row r="757" spans="5:6">
      <c r="E757" s="257"/>
      <c r="F757" s="257"/>
    </row>
    <row r="758" spans="5:6">
      <c r="E758" s="257"/>
      <c r="F758" s="257"/>
    </row>
    <row r="759" spans="5:6">
      <c r="E759" s="257"/>
      <c r="F759" s="257"/>
    </row>
    <row r="760" spans="5:6">
      <c r="E760" s="257"/>
      <c r="F760" s="257"/>
    </row>
    <row r="761" spans="5:6">
      <c r="E761" s="257"/>
      <c r="F761" s="257"/>
    </row>
    <row r="762" spans="5:6">
      <c r="E762" s="257"/>
      <c r="F762" s="257"/>
    </row>
    <row r="763" spans="5:6">
      <c r="E763" s="257"/>
      <c r="F763" s="257"/>
    </row>
    <row r="764" spans="5:6">
      <c r="E764" s="257"/>
      <c r="F764" s="257"/>
    </row>
    <row r="765" spans="5:6">
      <c r="E765" s="257"/>
      <c r="F765" s="257"/>
    </row>
    <row r="766" spans="5:6">
      <c r="E766" s="257"/>
      <c r="F766" s="257"/>
    </row>
    <row r="767" spans="5:6">
      <c r="E767" s="257"/>
      <c r="F767" s="257"/>
    </row>
    <row r="768" spans="5:6">
      <c r="E768" s="257"/>
      <c r="F768" s="257"/>
    </row>
    <row r="769" spans="5:6">
      <c r="E769" s="257"/>
      <c r="F769" s="257"/>
    </row>
    <row r="770" spans="5:6">
      <c r="E770" s="257"/>
      <c r="F770" s="257"/>
    </row>
    <row r="771" spans="5:6">
      <c r="E771" s="257"/>
      <c r="F771" s="257"/>
    </row>
    <row r="772" spans="5:6">
      <c r="E772" s="257"/>
      <c r="F772" s="257"/>
    </row>
    <row r="773" spans="5:6">
      <c r="E773" s="257"/>
      <c r="F773" s="257"/>
    </row>
    <row r="774" spans="5:6">
      <c r="E774" s="257"/>
      <c r="F774" s="257"/>
    </row>
    <row r="775" spans="5:6">
      <c r="E775" s="257"/>
      <c r="F775" s="257"/>
    </row>
    <row r="776" spans="5:6">
      <c r="E776" s="257"/>
      <c r="F776" s="257"/>
    </row>
    <row r="777" spans="5:6">
      <c r="E777" s="257"/>
      <c r="F777" s="257"/>
    </row>
    <row r="778" spans="5:6">
      <c r="E778" s="257"/>
      <c r="F778" s="257"/>
    </row>
    <row r="779" spans="5:6">
      <c r="E779" s="257"/>
      <c r="F779" s="257"/>
    </row>
    <row r="780" spans="5:6">
      <c r="E780" s="257"/>
      <c r="F780" s="257"/>
    </row>
    <row r="781" spans="5:6">
      <c r="E781" s="257"/>
      <c r="F781" s="257"/>
    </row>
    <row r="782" spans="5:6">
      <c r="E782" s="257"/>
      <c r="F782" s="257"/>
    </row>
    <row r="783" spans="5:6">
      <c r="E783" s="257"/>
      <c r="F783" s="257"/>
    </row>
    <row r="784" spans="5:6">
      <c r="E784" s="257"/>
      <c r="F784" s="257"/>
    </row>
    <row r="785" spans="5:6">
      <c r="E785" s="257"/>
      <c r="F785" s="257"/>
    </row>
    <row r="786" spans="5:6">
      <c r="E786" s="257"/>
      <c r="F786" s="257"/>
    </row>
    <row r="787" spans="5:6">
      <c r="E787" s="257"/>
      <c r="F787" s="257"/>
    </row>
    <row r="788" spans="5:6">
      <c r="E788" s="257"/>
      <c r="F788" s="257"/>
    </row>
    <row r="789" spans="5:6">
      <c r="E789" s="257"/>
      <c r="F789" s="257"/>
    </row>
    <row r="790" spans="5:6">
      <c r="E790" s="257"/>
      <c r="F790" s="257"/>
    </row>
    <row r="791" spans="5:6">
      <c r="E791" s="257"/>
      <c r="F791" s="257"/>
    </row>
    <row r="792" spans="5:6">
      <c r="E792" s="257"/>
      <c r="F792" s="257"/>
    </row>
    <row r="793" spans="5:6">
      <c r="E793" s="257"/>
      <c r="F793" s="257"/>
    </row>
    <row r="794" spans="5:6">
      <c r="E794" s="257"/>
      <c r="F794" s="257"/>
    </row>
    <row r="795" spans="5:6">
      <c r="E795" s="257"/>
      <c r="F795" s="257"/>
    </row>
    <row r="796" spans="5:6">
      <c r="E796" s="257"/>
      <c r="F796" s="257"/>
    </row>
    <row r="797" spans="5:6">
      <c r="E797" s="257"/>
      <c r="F797" s="257"/>
    </row>
    <row r="798" spans="5:6">
      <c r="E798" s="257"/>
      <c r="F798" s="257"/>
    </row>
    <row r="799" spans="5:6">
      <c r="E799" s="257"/>
      <c r="F799" s="257"/>
    </row>
    <row r="800" spans="5:6">
      <c r="E800" s="257"/>
      <c r="F800" s="257"/>
    </row>
    <row r="801" spans="5:6">
      <c r="E801" s="257"/>
      <c r="F801" s="257"/>
    </row>
    <row r="802" spans="5:6">
      <c r="E802" s="257"/>
      <c r="F802" s="257"/>
    </row>
    <row r="803" spans="5:6">
      <c r="E803" s="257"/>
      <c r="F803" s="257"/>
    </row>
    <row r="804" spans="5:6">
      <c r="E804" s="257"/>
      <c r="F804" s="257"/>
    </row>
    <row r="805" spans="5:6">
      <c r="E805" s="257"/>
      <c r="F805" s="257"/>
    </row>
    <row r="806" spans="5:6">
      <c r="E806" s="257"/>
      <c r="F806" s="257"/>
    </row>
    <row r="807" spans="5:6">
      <c r="E807" s="257"/>
      <c r="F807" s="257"/>
    </row>
    <row r="808" spans="5:6">
      <c r="E808" s="257"/>
      <c r="F808" s="257"/>
    </row>
    <row r="809" spans="5:6">
      <c r="E809" s="257"/>
      <c r="F809" s="257"/>
    </row>
    <row r="810" spans="5:6">
      <c r="E810" s="257"/>
      <c r="F810" s="257"/>
    </row>
    <row r="811" spans="5:6">
      <c r="E811" s="257"/>
      <c r="F811" s="257"/>
    </row>
    <row r="812" spans="5:6">
      <c r="E812" s="257"/>
      <c r="F812" s="257"/>
    </row>
    <row r="813" spans="5:6">
      <c r="E813" s="257"/>
      <c r="F813" s="257"/>
    </row>
    <row r="814" spans="5:6">
      <c r="E814" s="257"/>
      <c r="F814" s="257"/>
    </row>
    <row r="815" spans="5:6">
      <c r="E815" s="257"/>
      <c r="F815" s="257"/>
    </row>
    <row r="816" spans="5:6">
      <c r="E816" s="257"/>
      <c r="F816" s="257"/>
    </row>
    <row r="817" spans="5:6">
      <c r="E817" s="257"/>
      <c r="F817" s="257"/>
    </row>
    <row r="818" spans="5:6">
      <c r="E818" s="257"/>
      <c r="F818" s="257"/>
    </row>
    <row r="819" spans="5:6">
      <c r="E819" s="257"/>
      <c r="F819" s="257"/>
    </row>
    <row r="820" spans="5:6">
      <c r="E820" s="257"/>
      <c r="F820" s="257"/>
    </row>
    <row r="821" spans="5:6">
      <c r="E821" s="257"/>
      <c r="F821" s="257"/>
    </row>
    <row r="822" spans="5:6">
      <c r="E822" s="257"/>
      <c r="F822" s="257"/>
    </row>
    <row r="823" spans="5:6">
      <c r="E823" s="257"/>
      <c r="F823" s="257"/>
    </row>
    <row r="824" spans="5:6">
      <c r="E824" s="257"/>
      <c r="F824" s="257"/>
    </row>
    <row r="825" spans="5:6">
      <c r="E825" s="257"/>
      <c r="F825" s="257"/>
    </row>
    <row r="826" spans="5:6">
      <c r="E826" s="257"/>
      <c r="F826" s="257"/>
    </row>
    <row r="827" spans="5:6">
      <c r="E827" s="257"/>
      <c r="F827" s="257"/>
    </row>
    <row r="828" spans="5:6">
      <c r="E828" s="257"/>
      <c r="F828" s="257"/>
    </row>
    <row r="829" spans="5:6">
      <c r="E829" s="257"/>
      <c r="F829" s="257"/>
    </row>
    <row r="830" spans="5:6">
      <c r="E830" s="257"/>
      <c r="F830" s="257"/>
    </row>
    <row r="831" spans="5:6">
      <c r="E831" s="257"/>
      <c r="F831" s="257"/>
    </row>
    <row r="832" spans="5:6">
      <c r="E832" s="257"/>
      <c r="F832" s="257"/>
    </row>
    <row r="833" spans="5:6">
      <c r="E833" s="257"/>
      <c r="F833" s="257"/>
    </row>
    <row r="834" spans="5:6">
      <c r="E834" s="257"/>
      <c r="F834" s="257"/>
    </row>
    <row r="835" spans="5:6">
      <c r="E835" s="257"/>
      <c r="F835" s="257"/>
    </row>
    <row r="836" spans="5:6">
      <c r="E836" s="257"/>
      <c r="F836" s="257"/>
    </row>
    <row r="837" spans="5:6">
      <c r="E837" s="257"/>
      <c r="F837" s="257"/>
    </row>
    <row r="838" spans="5:6">
      <c r="E838" s="257"/>
      <c r="F838" s="257"/>
    </row>
    <row r="839" spans="5:6">
      <c r="E839" s="257"/>
      <c r="F839" s="257"/>
    </row>
    <row r="840" spans="5:6">
      <c r="E840" s="257"/>
      <c r="F840" s="257"/>
    </row>
    <row r="841" spans="5:6">
      <c r="E841" s="257"/>
      <c r="F841" s="257"/>
    </row>
    <row r="842" spans="5:6">
      <c r="E842" s="257"/>
      <c r="F842" s="257"/>
    </row>
    <row r="843" spans="5:6">
      <c r="E843" s="257"/>
      <c r="F843" s="257"/>
    </row>
    <row r="844" spans="5:6">
      <c r="E844" s="257"/>
      <c r="F844" s="257"/>
    </row>
    <row r="845" spans="5:6">
      <c r="E845" s="257"/>
      <c r="F845" s="257"/>
    </row>
    <row r="846" spans="5:6">
      <c r="E846" s="257"/>
      <c r="F846" s="257"/>
    </row>
    <row r="847" spans="5:6">
      <c r="E847" s="257"/>
      <c r="F847" s="257"/>
    </row>
    <row r="848" spans="5:6">
      <c r="E848" s="257"/>
      <c r="F848" s="257"/>
    </row>
    <row r="849" spans="5:6">
      <c r="E849" s="257"/>
      <c r="F849" s="257"/>
    </row>
    <row r="850" spans="5:6">
      <c r="E850" s="257"/>
      <c r="F850" s="257"/>
    </row>
    <row r="851" spans="5:6">
      <c r="E851" s="257"/>
      <c r="F851" s="257"/>
    </row>
    <row r="852" spans="5:6">
      <c r="E852" s="257"/>
      <c r="F852" s="257"/>
    </row>
    <row r="853" spans="5:6">
      <c r="E853" s="257"/>
      <c r="F853" s="257"/>
    </row>
    <row r="854" spans="5:6">
      <c r="E854" s="257"/>
      <c r="F854" s="257"/>
    </row>
    <row r="855" spans="5:6">
      <c r="E855" s="257"/>
      <c r="F855" s="257"/>
    </row>
    <row r="856" spans="5:6">
      <c r="E856" s="257"/>
      <c r="F856" s="257"/>
    </row>
    <row r="857" spans="5:6">
      <c r="E857" s="257"/>
      <c r="F857" s="257"/>
    </row>
    <row r="858" spans="5:6">
      <c r="E858" s="257"/>
      <c r="F858" s="257"/>
    </row>
    <row r="859" spans="5:6">
      <c r="E859" s="257"/>
      <c r="F859" s="257"/>
    </row>
    <row r="860" spans="5:6">
      <c r="E860" s="257"/>
      <c r="F860" s="257"/>
    </row>
    <row r="861" spans="5:6">
      <c r="E861" s="257"/>
      <c r="F861" s="257"/>
    </row>
    <row r="862" spans="5:6">
      <c r="E862" s="257"/>
      <c r="F862" s="257"/>
    </row>
    <row r="863" spans="5:6">
      <c r="E863" s="257"/>
      <c r="F863" s="257"/>
    </row>
    <row r="864" spans="5:6">
      <c r="E864" s="257"/>
      <c r="F864" s="257"/>
    </row>
    <row r="865" spans="5:6">
      <c r="E865" s="257"/>
      <c r="F865" s="257"/>
    </row>
    <row r="866" spans="5:6">
      <c r="E866" s="257"/>
      <c r="F866" s="257"/>
    </row>
    <row r="867" spans="5:6">
      <c r="E867" s="257"/>
      <c r="F867" s="257"/>
    </row>
    <row r="868" spans="5:6">
      <c r="E868" s="257"/>
      <c r="F868" s="257"/>
    </row>
    <row r="869" spans="5:6">
      <c r="E869" s="257"/>
      <c r="F869" s="257"/>
    </row>
    <row r="870" spans="5:6">
      <c r="E870" s="257"/>
      <c r="F870" s="257"/>
    </row>
    <row r="871" spans="5:6">
      <c r="E871" s="257"/>
      <c r="F871" s="257"/>
    </row>
    <row r="872" spans="5:6">
      <c r="E872" s="257"/>
      <c r="F872" s="257"/>
    </row>
    <row r="873" spans="5:6">
      <c r="E873" s="257"/>
      <c r="F873" s="257"/>
    </row>
    <row r="874" spans="5:6">
      <c r="E874" s="257"/>
      <c r="F874" s="257"/>
    </row>
    <row r="875" spans="5:6">
      <c r="E875" s="257"/>
      <c r="F875" s="257"/>
    </row>
    <row r="876" spans="5:6">
      <c r="E876" s="257"/>
      <c r="F876" s="257"/>
    </row>
    <row r="877" spans="5:6">
      <c r="E877" s="257"/>
      <c r="F877" s="257"/>
    </row>
    <row r="878" spans="5:6">
      <c r="E878" s="257"/>
      <c r="F878" s="257"/>
    </row>
    <row r="879" spans="5:6">
      <c r="E879" s="257"/>
      <c r="F879" s="257"/>
    </row>
    <row r="880" spans="5:6">
      <c r="E880" s="257"/>
      <c r="F880" s="257"/>
    </row>
    <row r="881" spans="5:6">
      <c r="E881" s="257"/>
      <c r="F881" s="257"/>
    </row>
    <row r="882" spans="5:6">
      <c r="E882" s="257"/>
      <c r="F882" s="257"/>
    </row>
    <row r="883" spans="5:6">
      <c r="E883" s="257"/>
      <c r="F883" s="257"/>
    </row>
    <row r="884" spans="5:6">
      <c r="E884" s="257"/>
      <c r="F884" s="257"/>
    </row>
    <row r="885" spans="5:6">
      <c r="E885" s="257"/>
      <c r="F885" s="257"/>
    </row>
    <row r="886" spans="5:6">
      <c r="E886" s="257"/>
      <c r="F886" s="257"/>
    </row>
    <row r="887" spans="5:6">
      <c r="E887" s="257"/>
      <c r="F887" s="257"/>
    </row>
    <row r="888" spans="5:6">
      <c r="E888" s="257"/>
      <c r="F888" s="257"/>
    </row>
    <row r="889" spans="5:6">
      <c r="E889" s="257"/>
      <c r="F889" s="257"/>
    </row>
    <row r="890" spans="5:6">
      <c r="E890" s="257"/>
      <c r="F890" s="257"/>
    </row>
    <row r="891" spans="5:6">
      <c r="E891" s="257"/>
      <c r="F891" s="257"/>
    </row>
    <row r="892" spans="5:6">
      <c r="E892" s="257"/>
      <c r="F892" s="257"/>
    </row>
    <row r="893" spans="5:6">
      <c r="E893" s="257"/>
      <c r="F893" s="257"/>
    </row>
    <row r="894" spans="5:6">
      <c r="E894" s="257"/>
      <c r="F894" s="257"/>
    </row>
    <row r="895" spans="5:6">
      <c r="E895" s="257"/>
      <c r="F895" s="257"/>
    </row>
    <row r="896" spans="5:6">
      <c r="E896" s="257"/>
      <c r="F896" s="257"/>
    </row>
    <row r="897" spans="5:6">
      <c r="E897" s="257"/>
      <c r="F897" s="257"/>
    </row>
    <row r="898" spans="5:6">
      <c r="E898" s="257"/>
      <c r="F898" s="257"/>
    </row>
    <row r="899" spans="5:6">
      <c r="E899" s="257"/>
      <c r="F899" s="257"/>
    </row>
    <row r="900" spans="5:6">
      <c r="E900" s="257"/>
      <c r="F900" s="257"/>
    </row>
    <row r="901" spans="5:6">
      <c r="E901" s="257"/>
      <c r="F901" s="257"/>
    </row>
    <row r="902" spans="5:6">
      <c r="E902" s="257"/>
      <c r="F902" s="257"/>
    </row>
    <row r="903" spans="5:6">
      <c r="E903" s="257"/>
      <c r="F903" s="257"/>
    </row>
    <row r="904" spans="5:6">
      <c r="E904" s="257"/>
      <c r="F904" s="257"/>
    </row>
    <row r="905" spans="5:6">
      <c r="E905" s="257"/>
      <c r="F905" s="257"/>
    </row>
    <row r="906" spans="5:6">
      <c r="E906" s="257"/>
      <c r="F906" s="257"/>
    </row>
    <row r="907" spans="5:6">
      <c r="E907" s="257"/>
      <c r="F907" s="257"/>
    </row>
    <row r="908" spans="5:6">
      <c r="E908" s="257"/>
      <c r="F908" s="257"/>
    </row>
    <row r="909" spans="5:6">
      <c r="E909" s="257"/>
      <c r="F909" s="257"/>
    </row>
    <row r="910" spans="5:6">
      <c r="E910" s="257"/>
      <c r="F910" s="257"/>
    </row>
    <row r="911" spans="5:6">
      <c r="E911" s="257"/>
      <c r="F911" s="257"/>
    </row>
    <row r="912" spans="5:6">
      <c r="E912" s="257"/>
      <c r="F912" s="257"/>
    </row>
    <row r="913" spans="5:6">
      <c r="E913" s="257"/>
      <c r="F913" s="257"/>
    </row>
    <row r="914" spans="5:6">
      <c r="E914" s="257"/>
      <c r="F914" s="257"/>
    </row>
    <row r="915" spans="5:6">
      <c r="E915" s="257"/>
      <c r="F915" s="257"/>
    </row>
    <row r="916" spans="5:6">
      <c r="E916" s="257"/>
      <c r="F916" s="257"/>
    </row>
    <row r="917" spans="5:6">
      <c r="E917" s="257"/>
      <c r="F917" s="257"/>
    </row>
    <row r="918" spans="5:6">
      <c r="E918" s="257"/>
      <c r="F918" s="257"/>
    </row>
    <row r="919" spans="5:6">
      <c r="E919" s="257"/>
      <c r="F919" s="257"/>
    </row>
    <row r="920" spans="5:6">
      <c r="E920" s="257"/>
      <c r="F920" s="257"/>
    </row>
    <row r="921" spans="5:6">
      <c r="E921" s="257"/>
      <c r="F921" s="257"/>
    </row>
    <row r="922" spans="5:6">
      <c r="E922" s="257"/>
      <c r="F922" s="257"/>
    </row>
    <row r="923" spans="5:6">
      <c r="E923" s="257"/>
      <c r="F923" s="257"/>
    </row>
    <row r="924" spans="5:6">
      <c r="E924" s="257"/>
      <c r="F924" s="257"/>
    </row>
    <row r="925" spans="5:6">
      <c r="E925" s="257"/>
      <c r="F925" s="257"/>
    </row>
    <row r="926" spans="5:6">
      <c r="E926" s="257"/>
      <c r="F926" s="257"/>
    </row>
    <row r="927" spans="5:6">
      <c r="E927" s="257"/>
      <c r="F927" s="257"/>
    </row>
    <row r="928" spans="5:6">
      <c r="E928" s="257"/>
      <c r="F928" s="257"/>
    </row>
    <row r="929" spans="5:6">
      <c r="E929" s="257"/>
      <c r="F929" s="257"/>
    </row>
    <row r="930" spans="5:6">
      <c r="E930" s="257"/>
      <c r="F930" s="257"/>
    </row>
    <row r="931" spans="5:6">
      <c r="E931" s="257"/>
      <c r="F931" s="257"/>
    </row>
    <row r="932" spans="5:6">
      <c r="E932" s="257"/>
      <c r="F932" s="257"/>
    </row>
    <row r="933" spans="5:6">
      <c r="E933" s="257"/>
      <c r="F933" s="257"/>
    </row>
    <row r="934" spans="5:6">
      <c r="E934" s="257"/>
      <c r="F934" s="257"/>
    </row>
    <row r="935" spans="5:6">
      <c r="E935" s="257"/>
      <c r="F935" s="257"/>
    </row>
    <row r="936" spans="5:6">
      <c r="E936" s="257"/>
      <c r="F936" s="257"/>
    </row>
    <row r="937" spans="5:6">
      <c r="E937" s="257"/>
      <c r="F937" s="257"/>
    </row>
    <row r="938" spans="5:6">
      <c r="E938" s="257"/>
      <c r="F938" s="257"/>
    </row>
    <row r="939" spans="5:6">
      <c r="E939" s="257"/>
      <c r="F939" s="257"/>
    </row>
    <row r="940" spans="5:6">
      <c r="E940" s="257"/>
      <c r="F940" s="257"/>
    </row>
    <row r="941" spans="5:6">
      <c r="E941" s="257"/>
      <c r="F941" s="257"/>
    </row>
    <row r="942" spans="5:6">
      <c r="E942" s="257"/>
      <c r="F942" s="257"/>
    </row>
    <row r="943" spans="5:6">
      <c r="E943" s="257"/>
      <c r="F943" s="257"/>
    </row>
    <row r="944" spans="5:6">
      <c r="E944" s="257"/>
      <c r="F944" s="257"/>
    </row>
    <row r="945" spans="5:6">
      <c r="E945" s="257"/>
      <c r="F945" s="257"/>
    </row>
    <row r="946" spans="5:6">
      <c r="E946" s="257"/>
      <c r="F946" s="257"/>
    </row>
    <row r="947" spans="5:6">
      <c r="E947" s="257"/>
      <c r="F947" s="257"/>
    </row>
    <row r="948" spans="5:6">
      <c r="E948" s="257"/>
      <c r="F948" s="257"/>
    </row>
    <row r="949" spans="5:6">
      <c r="E949" s="257"/>
      <c r="F949" s="257"/>
    </row>
    <row r="950" spans="5:6">
      <c r="E950" s="257"/>
      <c r="F950" s="257"/>
    </row>
    <row r="951" spans="5:6">
      <c r="E951" s="257"/>
      <c r="F951" s="257"/>
    </row>
    <row r="952" spans="5:6">
      <c r="E952" s="257"/>
      <c r="F952" s="257"/>
    </row>
    <row r="953" spans="5:6">
      <c r="E953" s="257"/>
      <c r="F953" s="257"/>
    </row>
    <row r="954" spans="5:6">
      <c r="E954" s="257"/>
      <c r="F954" s="257"/>
    </row>
    <row r="955" spans="5:6">
      <c r="E955" s="257"/>
      <c r="F955" s="257"/>
    </row>
    <row r="956" spans="5:6">
      <c r="E956" s="257"/>
      <c r="F956" s="257"/>
    </row>
    <row r="957" spans="5:6">
      <c r="E957" s="257"/>
      <c r="F957" s="257"/>
    </row>
    <row r="958" spans="5:6">
      <c r="E958" s="257"/>
      <c r="F958" s="257"/>
    </row>
    <row r="959" spans="5:6">
      <c r="E959" s="257"/>
      <c r="F959" s="257"/>
    </row>
    <row r="960" spans="5:6">
      <c r="E960" s="257"/>
      <c r="F960" s="257"/>
    </row>
    <row r="961" spans="5:6">
      <c r="E961" s="257"/>
      <c r="F961" s="257"/>
    </row>
    <row r="962" spans="5:6">
      <c r="E962" s="257"/>
      <c r="F962" s="257"/>
    </row>
    <row r="963" spans="5:6">
      <c r="E963" s="257"/>
      <c r="F963" s="257"/>
    </row>
    <row r="964" spans="5:6">
      <c r="E964" s="257"/>
      <c r="F964" s="257"/>
    </row>
    <row r="965" spans="5:6">
      <c r="E965" s="257"/>
      <c r="F965" s="257"/>
    </row>
    <row r="966" spans="5:6">
      <c r="E966" s="257"/>
      <c r="F966" s="257"/>
    </row>
    <row r="967" spans="5:6">
      <c r="E967" s="257"/>
      <c r="F967" s="257"/>
    </row>
    <row r="968" spans="5:6">
      <c r="E968" s="257"/>
      <c r="F968" s="257"/>
    </row>
    <row r="969" spans="5:6">
      <c r="E969" s="257"/>
      <c r="F969" s="257"/>
    </row>
    <row r="970" spans="5:6">
      <c r="E970" s="257"/>
      <c r="F970" s="257"/>
    </row>
    <row r="971" spans="5:6">
      <c r="E971" s="257"/>
      <c r="F971" s="257"/>
    </row>
    <row r="972" spans="5:6">
      <c r="E972" s="257"/>
      <c r="F972" s="257"/>
    </row>
    <row r="973" spans="5:6">
      <c r="E973" s="257"/>
      <c r="F973" s="257"/>
    </row>
    <row r="974" spans="5:6">
      <c r="E974" s="257"/>
      <c r="F974" s="257"/>
    </row>
    <row r="975" spans="5:6">
      <c r="E975" s="257"/>
      <c r="F975" s="257"/>
    </row>
    <row r="976" spans="5:6">
      <c r="E976" s="257"/>
      <c r="F976" s="257"/>
    </row>
    <row r="977" spans="5:6">
      <c r="E977" s="257"/>
      <c r="F977" s="257"/>
    </row>
    <row r="978" spans="5:6">
      <c r="E978" s="257"/>
      <c r="F978" s="257"/>
    </row>
    <row r="979" spans="5:6">
      <c r="E979" s="257"/>
      <c r="F979" s="257"/>
    </row>
    <row r="980" spans="5:6">
      <c r="E980" s="257"/>
      <c r="F980" s="257"/>
    </row>
    <row r="981" spans="5:6">
      <c r="E981" s="257"/>
      <c r="F981" s="257"/>
    </row>
    <row r="982" spans="5:6">
      <c r="E982" s="257"/>
      <c r="F982" s="257"/>
    </row>
    <row r="983" spans="5:6">
      <c r="E983" s="257"/>
      <c r="F983" s="257"/>
    </row>
    <row r="984" spans="5:6">
      <c r="E984" s="257"/>
      <c r="F984" s="257"/>
    </row>
    <row r="985" spans="5:6">
      <c r="E985" s="257"/>
      <c r="F985" s="257"/>
    </row>
    <row r="986" spans="5:6">
      <c r="E986" s="257"/>
      <c r="F986" s="257"/>
    </row>
    <row r="987" spans="5:6">
      <c r="E987" s="257"/>
      <c r="F987" s="257"/>
    </row>
    <row r="988" spans="5:6">
      <c r="E988" s="257"/>
      <c r="F988" s="257"/>
    </row>
    <row r="989" spans="5:6">
      <c r="E989" s="257"/>
      <c r="F989" s="257"/>
    </row>
    <row r="990" spans="5:6">
      <c r="E990" s="257"/>
      <c r="F990" s="257"/>
    </row>
    <row r="991" spans="5:6">
      <c r="E991" s="257"/>
      <c r="F991" s="257"/>
    </row>
    <row r="992" spans="5:6">
      <c r="E992" s="257"/>
      <c r="F992" s="257"/>
    </row>
    <row r="993" spans="5:6">
      <c r="E993" s="257"/>
      <c r="F993" s="257"/>
    </row>
    <row r="994" spans="5:6">
      <c r="E994" s="257"/>
      <c r="F994" s="257"/>
    </row>
    <row r="995" spans="5:6">
      <c r="E995" s="257"/>
      <c r="F995" s="257"/>
    </row>
    <row r="996" spans="5:6">
      <c r="E996" s="257"/>
      <c r="F996" s="257"/>
    </row>
    <row r="997" spans="5:6">
      <c r="E997" s="257"/>
      <c r="F997" s="257"/>
    </row>
    <row r="998" spans="5:6">
      <c r="E998" s="257"/>
      <c r="F998" s="257"/>
    </row>
    <row r="999" spans="5:6">
      <c r="E999" s="257"/>
      <c r="F999" s="257"/>
    </row>
    <row r="1000" spans="5:6">
      <c r="E1000" s="257"/>
      <c r="F1000" s="257"/>
    </row>
  </sheetData>
  <mergeCells count="43">
    <mergeCell ref="C41:I41"/>
    <mergeCell ref="A2:I2"/>
    <mergeCell ref="B3:I3"/>
    <mergeCell ref="C5:D5"/>
    <mergeCell ref="C6:D6"/>
    <mergeCell ref="C7:D7"/>
    <mergeCell ref="B29:C29"/>
    <mergeCell ref="B30:C30"/>
    <mergeCell ref="C37:I37"/>
    <mergeCell ref="C38:I38"/>
    <mergeCell ref="C39:I39"/>
    <mergeCell ref="C40:I40"/>
    <mergeCell ref="B53:I53"/>
    <mergeCell ref="C42:I42"/>
    <mergeCell ref="C43:I43"/>
    <mergeCell ref="C44:I44"/>
    <mergeCell ref="C45:I45"/>
    <mergeCell ref="C46:I46"/>
    <mergeCell ref="B47:I47"/>
    <mergeCell ref="B48:I48"/>
    <mergeCell ref="B49:I49"/>
    <mergeCell ref="B50:I50"/>
    <mergeCell ref="B51:I51"/>
    <mergeCell ref="B52:I52"/>
    <mergeCell ref="B66:I66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B65:I65"/>
    <mergeCell ref="B73:I73"/>
    <mergeCell ref="B67:I67"/>
    <mergeCell ref="B68:I68"/>
    <mergeCell ref="B69:I69"/>
    <mergeCell ref="B70:I70"/>
    <mergeCell ref="B71:I71"/>
    <mergeCell ref="B72:I72"/>
  </mergeCells>
  <dataValidations count="2">
    <dataValidation type="list" allowBlank="1" showErrorMessage="1" sqref="E11:E26" xr:uid="{87555597-F455-45A9-A5E1-81B3D8A2B083}">
      <formula1>$B$47:$B$63</formula1>
    </dataValidation>
    <dataValidation type="list" allowBlank="1" showErrorMessage="1" sqref="C11:C26" xr:uid="{D5B574BA-6245-4AFF-9B3B-C9CE3FBADBE8}">
      <formula1>$B$37:$B$46</formula1>
    </dataValidation>
  </dataValidations>
  <pageMargins left="0.19685039370078741" right="0.19685039370078741" top="0.19685039370078741" bottom="0.19685039370078741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0F02-BF2C-470A-91A7-25D3E32F27BB}">
  <sheetPr>
    <pageSetUpPr fitToPage="1"/>
  </sheetPr>
  <dimension ref="A1:F27"/>
  <sheetViews>
    <sheetView zoomScaleNormal="100" workbookViewId="0">
      <selection sqref="A1:XFD1048576"/>
    </sheetView>
  </sheetViews>
  <sheetFormatPr defaultColWidth="6.7265625" defaultRowHeight="17"/>
  <cols>
    <col min="1" max="1" width="43.90625" style="145" bestFit="1" customWidth="1"/>
    <col min="2" max="5" width="18.90625" style="145" customWidth="1"/>
    <col min="6" max="6" width="33.453125" style="145" customWidth="1"/>
    <col min="7" max="16384" width="6.7265625" style="145"/>
  </cols>
  <sheetData>
    <row r="1" spans="1:6" ht="17.5">
      <c r="A1" s="274" t="s">
        <v>303</v>
      </c>
      <c r="F1" s="275"/>
    </row>
    <row r="2" spans="1:6" ht="17.5">
      <c r="A2" s="274" t="s">
        <v>2</v>
      </c>
      <c r="B2" s="276"/>
      <c r="C2" s="274"/>
      <c r="D2" s="274"/>
      <c r="E2" s="274"/>
      <c r="F2" s="274"/>
    </row>
    <row r="3" spans="1:6" ht="17.5">
      <c r="A3" s="274" t="s">
        <v>257</v>
      </c>
      <c r="B3" s="277"/>
      <c r="C3" s="274"/>
      <c r="D3" s="274"/>
      <c r="E3" s="274"/>
      <c r="F3" s="274"/>
    </row>
    <row r="4" spans="1:6" ht="17.5">
      <c r="A4" s="278"/>
      <c r="B4" s="278"/>
      <c r="C4" s="278"/>
      <c r="D4" s="278"/>
      <c r="E4" s="278"/>
      <c r="F4" s="278"/>
    </row>
    <row r="5" spans="1:6" ht="17.5">
      <c r="B5" s="403" t="s">
        <v>124</v>
      </c>
      <c r="C5" s="404"/>
      <c r="D5" s="404" t="s">
        <v>125</v>
      </c>
      <c r="E5" s="405"/>
      <c r="F5" s="279"/>
    </row>
    <row r="6" spans="1:6" ht="17.5">
      <c r="A6" s="280" t="s">
        <v>302</v>
      </c>
      <c r="B6" s="281" t="s">
        <v>301</v>
      </c>
      <c r="C6" s="282" t="s">
        <v>300</v>
      </c>
      <c r="D6" s="281" t="s">
        <v>299</v>
      </c>
      <c r="E6" s="282" t="s">
        <v>298</v>
      </c>
      <c r="F6" s="283" t="s">
        <v>297</v>
      </c>
    </row>
    <row r="7" spans="1:6">
      <c r="A7" s="284" t="s">
        <v>296</v>
      </c>
      <c r="B7" s="285">
        <f>SUM(B8:B10)</f>
        <v>0</v>
      </c>
      <c r="C7" s="285">
        <f>SUM(C8:C10)</f>
        <v>0</v>
      </c>
      <c r="D7" s="285">
        <f>SUM(D8:D10)</f>
        <v>0</v>
      </c>
      <c r="E7" s="285">
        <f>SUM(E8:E10)</f>
        <v>0</v>
      </c>
      <c r="F7" s="286"/>
    </row>
    <row r="8" spans="1:6">
      <c r="A8" s="287" t="s">
        <v>295</v>
      </c>
      <c r="B8" s="288"/>
      <c r="C8" s="288"/>
      <c r="D8" s="288"/>
      <c r="E8" s="288"/>
      <c r="F8" s="289"/>
    </row>
    <row r="9" spans="1:6">
      <c r="A9" s="287" t="s">
        <v>294</v>
      </c>
      <c r="B9" s="288"/>
      <c r="C9" s="288"/>
      <c r="D9" s="288"/>
      <c r="E9" s="288"/>
      <c r="F9" s="289"/>
    </row>
    <row r="10" spans="1:6">
      <c r="A10" s="287" t="s">
        <v>293</v>
      </c>
      <c r="B10" s="288"/>
      <c r="C10" s="288"/>
      <c r="D10" s="288"/>
      <c r="E10" s="288"/>
      <c r="F10" s="289"/>
    </row>
    <row r="11" spans="1:6">
      <c r="A11" s="284" t="s">
        <v>292</v>
      </c>
      <c r="B11" s="290"/>
      <c r="C11" s="291"/>
      <c r="D11" s="291"/>
      <c r="E11" s="291"/>
      <c r="F11" s="292"/>
    </row>
    <row r="12" spans="1:6" ht="17.5">
      <c r="A12" s="293" t="s">
        <v>291</v>
      </c>
      <c r="B12" s="294">
        <f>SUM(B7,B11)</f>
        <v>0</v>
      </c>
      <c r="C12" s="294">
        <f>SUM(C7,C11)</f>
        <v>0</v>
      </c>
      <c r="D12" s="294">
        <f>SUM(D7,D11)</f>
        <v>0</v>
      </c>
      <c r="E12" s="294">
        <f>SUM(E7,E11)</f>
        <v>0</v>
      </c>
      <c r="F12" s="295"/>
    </row>
    <row r="13" spans="1:6">
      <c r="A13" s="296" t="s">
        <v>126</v>
      </c>
      <c r="B13" s="297">
        <f>SUM(B14:B16)</f>
        <v>0</v>
      </c>
      <c r="C13" s="297">
        <f>SUM(C14:C16)</f>
        <v>0</v>
      </c>
      <c r="D13" s="297">
        <f>SUM(D14:D16)</f>
        <v>0</v>
      </c>
      <c r="E13" s="297">
        <f>SUM(E14:E16)</f>
        <v>0</v>
      </c>
      <c r="F13" s="298"/>
    </row>
    <row r="14" spans="1:6">
      <c r="A14" s="299" t="s">
        <v>127</v>
      </c>
      <c r="B14" s="288"/>
      <c r="C14" s="288"/>
      <c r="D14" s="288"/>
      <c r="E14" s="288"/>
      <c r="F14" s="289"/>
    </row>
    <row r="15" spans="1:6">
      <c r="A15" s="299" t="s">
        <v>128</v>
      </c>
      <c r="B15" s="288"/>
      <c r="C15" s="288"/>
      <c r="D15" s="288"/>
      <c r="E15" s="288"/>
      <c r="F15" s="289"/>
    </row>
    <row r="16" spans="1:6">
      <c r="A16" s="299" t="s">
        <v>129</v>
      </c>
      <c r="B16" s="288"/>
      <c r="C16" s="288"/>
      <c r="D16" s="288"/>
      <c r="E16" s="288"/>
      <c r="F16" s="289"/>
    </row>
    <row r="17" spans="1:6" ht="17.5">
      <c r="A17" s="300" t="s">
        <v>290</v>
      </c>
      <c r="B17" s="301">
        <f>SUM(B13)</f>
        <v>0</v>
      </c>
      <c r="C17" s="301">
        <f>SUM(C13)</f>
        <v>0</v>
      </c>
      <c r="D17" s="301">
        <f>SUM(D13)</f>
        <v>0</v>
      </c>
      <c r="E17" s="301">
        <f>SUM(E13)</f>
        <v>0</v>
      </c>
      <c r="F17" s="302"/>
    </row>
    <row r="18" spans="1:6">
      <c r="C18" s="303"/>
      <c r="D18" s="304"/>
      <c r="E18" s="303"/>
    </row>
    <row r="19" spans="1:6" s="146" customFormat="1" ht="17.5">
      <c r="A19" s="305" t="s">
        <v>394</v>
      </c>
    </row>
    <row r="20" spans="1:6" s="146" customFormat="1" ht="17.5">
      <c r="A20" s="305" t="s">
        <v>395</v>
      </c>
    </row>
    <row r="21" spans="1:6" s="146" customFormat="1" ht="17.5">
      <c r="A21" s="305" t="s">
        <v>396</v>
      </c>
      <c r="B21" s="147"/>
      <c r="C21" s="147"/>
    </row>
    <row r="22" spans="1:6" s="146" customFormat="1" ht="17.5">
      <c r="A22" s="305" t="s">
        <v>397</v>
      </c>
      <c r="B22" s="147"/>
      <c r="C22" s="147"/>
    </row>
    <row r="23" spans="1:6" s="146" customFormat="1">
      <c r="A23" s="147"/>
      <c r="B23" s="147"/>
      <c r="C23" s="147"/>
    </row>
    <row r="24" spans="1:6" ht="17.5">
      <c r="A24" s="274" t="s">
        <v>66</v>
      </c>
    </row>
    <row r="25" spans="1:6">
      <c r="A25" s="145" t="s">
        <v>142</v>
      </c>
    </row>
    <row r="26" spans="1:6">
      <c r="A26" s="145" t="s">
        <v>289</v>
      </c>
    </row>
    <row r="27" spans="1:6">
      <c r="A27" s="145" t="s">
        <v>143</v>
      </c>
    </row>
  </sheetData>
  <sheetProtection algorithmName="SHA-512" hashValue="0SchAoIg/N8UZ6ZITCYM9M/S6kbEC2Rq6t5KGmXt4FAnfnHUsesJyWUorUNCelMHStguNN2ZqgpnZGNMhSjrXw==" saltValue="hVq/V10hr9MvCqb1cZhzFw==" spinCount="100000" sheet="1" formatCells="0" formatColumns="0" formatRows="0"/>
  <mergeCells count="2">
    <mergeCell ref="B5:C5"/>
    <mergeCell ref="D5:E5"/>
  </mergeCells>
  <pageMargins left="0.19685039370078741" right="0.19685039370078741" top="0.19685039370078741" bottom="0.19685039370078741" header="0" footer="0"/>
  <pageSetup paperSize="9"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B474-084A-4FFC-9B6B-0A8C5CA3234B}">
  <sheetPr>
    <pageSetUpPr fitToPage="1"/>
  </sheetPr>
  <dimension ref="A1:Q34"/>
  <sheetViews>
    <sheetView zoomScale="85" zoomScaleNormal="85" workbookViewId="0">
      <selection sqref="A1:XFD1048576"/>
    </sheetView>
  </sheetViews>
  <sheetFormatPr defaultColWidth="6.54296875" defaultRowHeight="20"/>
  <cols>
    <col min="1" max="1" width="8" style="153" customWidth="1"/>
    <col min="2" max="2" width="35.36328125" style="153" customWidth="1"/>
    <col min="3" max="3" width="30" style="153" customWidth="1"/>
    <col min="4" max="6" width="15.26953125" style="153" customWidth="1"/>
    <col min="7" max="8" width="18.90625" style="153" customWidth="1"/>
    <col min="9" max="10" width="15.26953125" style="153" customWidth="1"/>
    <col min="11" max="11" width="18.90625" style="153" customWidth="1"/>
    <col min="12" max="12" width="19.08984375" style="153" customWidth="1"/>
    <col min="13" max="13" width="18.90625" style="153" customWidth="1"/>
    <col min="14" max="14" width="15.26953125" style="153" customWidth="1"/>
    <col min="15" max="16" width="18.90625" style="153" customWidth="1"/>
    <col min="17" max="17" width="33.453125" style="153" customWidth="1"/>
    <col min="18" max="16384" width="6.54296875" style="153"/>
  </cols>
  <sheetData>
    <row r="1" spans="1:17" ht="20.5">
      <c r="A1" s="152" t="s">
        <v>370</v>
      </c>
      <c r="H1" s="154"/>
    </row>
    <row r="2" spans="1:17" s="156" customFormat="1" ht="20.5">
      <c r="A2" s="155" t="s">
        <v>2</v>
      </c>
      <c r="C2" s="157"/>
      <c r="D2" s="155"/>
      <c r="E2" s="155"/>
      <c r="F2" s="155"/>
      <c r="G2" s="155"/>
      <c r="H2" s="155"/>
    </row>
    <row r="3" spans="1:17" s="156" customFormat="1" ht="20.5">
      <c r="A3" s="158" t="s">
        <v>257</v>
      </c>
      <c r="C3" s="159"/>
    </row>
    <row r="4" spans="1:17" s="156" customFormat="1">
      <c r="B4" s="160" t="s">
        <v>6</v>
      </c>
      <c r="C4" s="160"/>
      <c r="D4" s="160"/>
      <c r="E4" s="160"/>
      <c r="F4" s="160"/>
      <c r="G4" s="160"/>
      <c r="H4" s="160"/>
    </row>
    <row r="5" spans="1:17" ht="41">
      <c r="A5" s="161" t="s">
        <v>305</v>
      </c>
      <c r="B5" s="162" t="s">
        <v>306</v>
      </c>
      <c r="C5" s="163" t="s">
        <v>307</v>
      </c>
      <c r="D5" s="164" t="s">
        <v>371</v>
      </c>
      <c r="E5" s="164" t="s">
        <v>372</v>
      </c>
      <c r="F5" s="165" t="s">
        <v>373</v>
      </c>
      <c r="G5" s="165" t="s">
        <v>374</v>
      </c>
      <c r="H5" s="165" t="s">
        <v>375</v>
      </c>
      <c r="I5" s="166" t="s">
        <v>376</v>
      </c>
      <c r="J5" s="167" t="s">
        <v>377</v>
      </c>
      <c r="K5" s="168" t="s">
        <v>378</v>
      </c>
      <c r="L5" s="169" t="s">
        <v>379</v>
      </c>
      <c r="M5" s="169" t="s">
        <v>380</v>
      </c>
      <c r="N5" s="169" t="s">
        <v>381</v>
      </c>
      <c r="O5" s="169" t="s">
        <v>382</v>
      </c>
      <c r="P5" s="168" t="s">
        <v>383</v>
      </c>
      <c r="Q5" s="170" t="s">
        <v>384</v>
      </c>
    </row>
    <row r="6" spans="1:17">
      <c r="A6" s="171"/>
      <c r="B6" s="172"/>
      <c r="C6" s="172"/>
      <c r="D6" s="172"/>
      <c r="E6" s="173"/>
      <c r="F6" s="173"/>
      <c r="G6" s="174"/>
      <c r="H6" s="175"/>
      <c r="I6" s="176"/>
      <c r="J6" s="176"/>
      <c r="K6" s="174"/>
      <c r="L6" s="174"/>
      <c r="M6" s="174"/>
      <c r="N6" s="173"/>
      <c r="O6" s="174"/>
      <c r="P6" s="174"/>
      <c r="Q6" s="172"/>
    </row>
    <row r="7" spans="1:17">
      <c r="A7" s="171"/>
      <c r="B7" s="172"/>
      <c r="C7" s="172"/>
      <c r="D7" s="172"/>
      <c r="E7" s="173"/>
      <c r="F7" s="173"/>
      <c r="G7" s="174"/>
      <c r="H7" s="175"/>
      <c r="I7" s="177"/>
      <c r="J7" s="177"/>
      <c r="K7" s="174"/>
      <c r="L7" s="174"/>
      <c r="M7" s="174"/>
      <c r="N7" s="173"/>
      <c r="O7" s="174"/>
      <c r="P7" s="174"/>
      <c r="Q7" s="172"/>
    </row>
    <row r="8" spans="1:17">
      <c r="A8" s="171"/>
      <c r="B8" s="172"/>
      <c r="C8" s="172"/>
      <c r="D8" s="172"/>
      <c r="E8" s="173"/>
      <c r="F8" s="173"/>
      <c r="G8" s="174"/>
      <c r="H8" s="175"/>
      <c r="I8" s="177"/>
      <c r="J8" s="177"/>
      <c r="K8" s="174"/>
      <c r="L8" s="174"/>
      <c r="M8" s="174"/>
      <c r="N8" s="173"/>
      <c r="O8" s="174"/>
      <c r="P8" s="174"/>
      <c r="Q8" s="172"/>
    </row>
    <row r="9" spans="1:17">
      <c r="A9" s="178"/>
      <c r="B9" s="179"/>
      <c r="C9" s="179"/>
      <c r="D9" s="179"/>
      <c r="E9" s="180"/>
      <c r="F9" s="180"/>
      <c r="G9" s="181"/>
      <c r="H9" s="182"/>
      <c r="I9" s="177"/>
      <c r="J9" s="177"/>
      <c r="K9" s="174"/>
      <c r="L9" s="174"/>
      <c r="M9" s="174"/>
      <c r="N9" s="173"/>
      <c r="O9" s="174"/>
      <c r="P9" s="174"/>
      <c r="Q9" s="172"/>
    </row>
    <row r="10" spans="1:17">
      <c r="A10" s="178"/>
      <c r="B10" s="179"/>
      <c r="C10" s="179"/>
      <c r="D10" s="179"/>
      <c r="E10" s="180"/>
      <c r="F10" s="180"/>
      <c r="G10" s="181"/>
      <c r="H10" s="182"/>
      <c r="I10" s="177"/>
      <c r="J10" s="177"/>
      <c r="K10" s="174"/>
      <c r="L10" s="174"/>
      <c r="M10" s="174"/>
      <c r="N10" s="173"/>
      <c r="O10" s="174"/>
      <c r="P10" s="174"/>
      <c r="Q10" s="172"/>
    </row>
    <row r="11" spans="1:17">
      <c r="A11" s="178"/>
      <c r="B11" s="179"/>
      <c r="C11" s="179"/>
      <c r="D11" s="179"/>
      <c r="E11" s="180"/>
      <c r="F11" s="180"/>
      <c r="G11" s="181"/>
      <c r="H11" s="182"/>
      <c r="I11" s="183"/>
      <c r="J11" s="183"/>
      <c r="K11" s="174"/>
      <c r="L11" s="174"/>
      <c r="M11" s="174"/>
      <c r="N11" s="173"/>
      <c r="O11" s="174"/>
      <c r="P11" s="174"/>
      <c r="Q11" s="172"/>
    </row>
    <row r="12" spans="1:17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</row>
    <row r="13" spans="1:17" ht="20.5">
      <c r="A13" s="160" t="s">
        <v>398</v>
      </c>
      <c r="B13" s="184"/>
      <c r="C13" s="156"/>
      <c r="D13" s="156"/>
    </row>
    <row r="14" spans="1:17" ht="20.5">
      <c r="A14" s="160" t="s">
        <v>399</v>
      </c>
      <c r="B14" s="184"/>
      <c r="C14" s="156"/>
      <c r="D14" s="156"/>
    </row>
    <row r="15" spans="1:17" ht="20.5">
      <c r="A15" s="160" t="s">
        <v>400</v>
      </c>
      <c r="B15" s="184"/>
      <c r="C15" s="160"/>
      <c r="D15" s="160"/>
      <c r="E15" s="160"/>
      <c r="F15" s="160"/>
      <c r="G15" s="160"/>
      <c r="H15" s="160"/>
    </row>
    <row r="16" spans="1:17" ht="20.5">
      <c r="A16" s="160" t="s">
        <v>401</v>
      </c>
      <c r="B16" s="184"/>
      <c r="C16" s="160"/>
      <c r="D16" s="160"/>
      <c r="E16" s="160"/>
      <c r="F16" s="160"/>
      <c r="G16" s="160"/>
      <c r="H16" s="160"/>
    </row>
    <row r="17" spans="1:8">
      <c r="A17" s="160"/>
      <c r="C17" s="160"/>
      <c r="D17" s="160"/>
      <c r="E17" s="160"/>
      <c r="F17" s="160"/>
      <c r="G17" s="160"/>
      <c r="H17" s="160"/>
    </row>
    <row r="18" spans="1:8" ht="20.5">
      <c r="A18" s="185" t="s">
        <v>66</v>
      </c>
      <c r="C18" s="156"/>
      <c r="D18" s="156"/>
    </row>
    <row r="19" spans="1:8" s="156" customFormat="1">
      <c r="A19" s="186" t="s">
        <v>385</v>
      </c>
      <c r="C19" s="160"/>
      <c r="D19" s="160"/>
      <c r="E19" s="160"/>
      <c r="F19" s="160"/>
      <c r="G19" s="160"/>
      <c r="H19" s="160"/>
    </row>
    <row r="20" spans="1:8" s="156" customFormat="1">
      <c r="A20" s="186" t="s">
        <v>386</v>
      </c>
      <c r="C20" s="160"/>
      <c r="D20" s="160"/>
      <c r="E20" s="160"/>
      <c r="F20" s="160"/>
      <c r="G20" s="160"/>
      <c r="H20" s="160"/>
    </row>
    <row r="21" spans="1:8" s="156" customFormat="1">
      <c r="A21" s="186" t="s">
        <v>387</v>
      </c>
    </row>
    <row r="22" spans="1:8" s="156" customFormat="1">
      <c r="A22" s="186" t="s">
        <v>388</v>
      </c>
    </row>
    <row r="23" spans="1:8" s="156" customFormat="1">
      <c r="A23" s="186" t="s">
        <v>389</v>
      </c>
    </row>
    <row r="24" spans="1:8" s="156" customFormat="1">
      <c r="A24" s="186" t="s">
        <v>390</v>
      </c>
    </row>
    <row r="25" spans="1:8" s="156" customFormat="1">
      <c r="A25" s="187" t="s">
        <v>391</v>
      </c>
      <c r="C25" s="160"/>
      <c r="E25" s="160"/>
      <c r="F25" s="160"/>
      <c r="G25" s="160"/>
    </row>
    <row r="26" spans="1:8" s="156" customFormat="1">
      <c r="A26" s="187" t="s">
        <v>392</v>
      </c>
      <c r="C26" s="188"/>
      <c r="E26" s="188"/>
      <c r="F26" s="188"/>
      <c r="G26" s="188"/>
    </row>
    <row r="27" spans="1:8" s="156" customFormat="1">
      <c r="A27" s="187" t="s">
        <v>393</v>
      </c>
      <c r="C27" s="160"/>
      <c r="E27" s="160"/>
      <c r="F27" s="160"/>
      <c r="G27" s="160"/>
    </row>
    <row r="28" spans="1:8" s="156" customFormat="1">
      <c r="C28" s="160"/>
      <c r="E28" s="160"/>
      <c r="F28" s="160"/>
      <c r="G28" s="160"/>
    </row>
    <row r="29" spans="1:8" s="156" customFormat="1">
      <c r="B29" s="156" t="s">
        <v>6</v>
      </c>
      <c r="C29" s="160"/>
      <c r="E29" s="160"/>
      <c r="F29" s="160"/>
      <c r="G29" s="160"/>
    </row>
    <row r="30" spans="1:8">
      <c r="B30" s="156"/>
      <c r="C30" s="188"/>
      <c r="D30" s="156"/>
      <c r="E30" s="188"/>
      <c r="F30" s="188"/>
      <c r="G30" s="188"/>
      <c r="H30" s="156"/>
    </row>
    <row r="31" spans="1:8">
      <c r="B31" s="156"/>
      <c r="C31" s="160"/>
      <c r="D31" s="156"/>
      <c r="E31" s="160"/>
      <c r="F31" s="160"/>
      <c r="G31" s="160"/>
      <c r="H31" s="156"/>
    </row>
    <row r="32" spans="1:8">
      <c r="B32" s="156"/>
      <c r="C32" s="160"/>
      <c r="D32" s="156"/>
      <c r="E32" s="160"/>
      <c r="F32" s="160"/>
      <c r="G32" s="160"/>
      <c r="H32" s="156"/>
    </row>
    <row r="33" spans="2:8">
      <c r="B33" s="156"/>
      <c r="C33" s="160"/>
      <c r="D33" s="156"/>
      <c r="E33" s="160"/>
      <c r="F33" s="160"/>
      <c r="G33" s="160"/>
      <c r="H33" s="156"/>
    </row>
    <row r="34" spans="2:8">
      <c r="B34" s="156"/>
      <c r="C34" s="188"/>
      <c r="D34" s="156"/>
      <c r="E34" s="188"/>
      <c r="F34" s="188"/>
      <c r="G34" s="188"/>
      <c r="H34" s="156"/>
    </row>
  </sheetData>
  <sheetProtection algorithmName="SHA-512" hashValue="bGXMes7fiKCcQGIGWpwdJzn/tTGEmZCQJcJdZ84lWrwij8bnMVbySpDOldxVra9gcloqW8GaRSkMgWeKDMdr8w==" saltValue="8KqmloRWeLf2kUjYDubH5g==" spinCount="100000" sheet="1" formatCells="0" formatColumns="0" formatRows="0" insertRows="0"/>
  <dataValidations count="1">
    <dataValidation type="list" allowBlank="1" showInputMessage="1" showErrorMessage="1" sqref="D6:D11" xr:uid="{43B962C0-F77B-4A40-ABB1-0EA171B785D8}">
      <formula1>"Open-Ended,Close-Ended"</formula1>
    </dataValidation>
  </dataValidations>
  <pageMargins left="0.19685039370078741" right="0.19685039370078741" top="0.19685039370078741" bottom="0.19685039370078741" header="0" footer="0"/>
  <pageSetup paperSize="9" fitToHeight="0" orientation="landscape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16F0-B6B3-4C94-B69F-01510F7C1D4E}">
  <sheetPr>
    <pageSetUpPr fitToPage="1"/>
  </sheetPr>
  <dimension ref="A1:H34"/>
  <sheetViews>
    <sheetView zoomScale="85" zoomScaleNormal="85" workbookViewId="0">
      <selection sqref="A1:XFD1048576"/>
    </sheetView>
  </sheetViews>
  <sheetFormatPr defaultColWidth="6.54296875" defaultRowHeight="20"/>
  <cols>
    <col min="1" max="1" width="8" style="153" customWidth="1"/>
    <col min="2" max="2" width="35.36328125" style="153" customWidth="1"/>
    <col min="3" max="3" width="30" style="153" customWidth="1"/>
    <col min="4" max="5" width="22.54296875" style="153" customWidth="1"/>
    <col min="6" max="7" width="15.26953125" style="153" customWidth="1"/>
    <col min="8" max="8" width="33.453125" style="153" customWidth="1"/>
    <col min="9" max="16384" width="6.54296875" style="153"/>
  </cols>
  <sheetData>
    <row r="1" spans="1:8" ht="20.5">
      <c r="A1" s="152" t="s">
        <v>304</v>
      </c>
      <c r="H1" s="154"/>
    </row>
    <row r="2" spans="1:8" s="156" customFormat="1" ht="20.5">
      <c r="A2" s="155" t="s">
        <v>2</v>
      </c>
      <c r="C2" s="157"/>
      <c r="D2" s="155"/>
      <c r="E2" s="155"/>
      <c r="F2" s="155"/>
      <c r="G2" s="155"/>
      <c r="H2" s="155"/>
    </row>
    <row r="3" spans="1:8" s="156" customFormat="1" ht="20.5">
      <c r="A3" s="158" t="s">
        <v>257</v>
      </c>
      <c r="C3" s="159"/>
    </row>
    <row r="4" spans="1:8" s="156" customFormat="1">
      <c r="B4" s="160" t="s">
        <v>6</v>
      </c>
      <c r="C4" s="160"/>
      <c r="D4" s="160"/>
      <c r="E4" s="160"/>
      <c r="F4" s="160"/>
      <c r="G4" s="160"/>
      <c r="H4" s="160"/>
    </row>
    <row r="5" spans="1:8" ht="41">
      <c r="A5" s="161" t="s">
        <v>305</v>
      </c>
      <c r="B5" s="162" t="s">
        <v>306</v>
      </c>
      <c r="C5" s="163" t="s">
        <v>307</v>
      </c>
      <c r="D5" s="165" t="s">
        <v>308</v>
      </c>
      <c r="E5" s="165" t="s">
        <v>309</v>
      </c>
      <c r="F5" s="165" t="s">
        <v>310</v>
      </c>
      <c r="G5" s="165" t="s">
        <v>311</v>
      </c>
      <c r="H5" s="307" t="s">
        <v>130</v>
      </c>
    </row>
    <row r="6" spans="1:8">
      <c r="A6" s="171"/>
      <c r="B6" s="172"/>
      <c r="C6" s="172"/>
      <c r="D6" s="172"/>
      <c r="E6" s="172"/>
      <c r="F6" s="172"/>
      <c r="G6" s="172"/>
      <c r="H6" s="308"/>
    </row>
    <row r="7" spans="1:8">
      <c r="A7" s="171"/>
      <c r="B7" s="172"/>
      <c r="C7" s="172"/>
      <c r="D7" s="172"/>
      <c r="E7" s="172"/>
      <c r="F7" s="172"/>
      <c r="G7" s="172"/>
      <c r="H7" s="308"/>
    </row>
    <row r="8" spans="1:8">
      <c r="A8" s="171"/>
      <c r="B8" s="172"/>
      <c r="C8" s="172"/>
      <c r="D8" s="172"/>
      <c r="E8" s="172"/>
      <c r="F8" s="172"/>
      <c r="G8" s="172"/>
      <c r="H8" s="308"/>
    </row>
    <row r="9" spans="1:8">
      <c r="A9" s="178"/>
      <c r="B9" s="179"/>
      <c r="C9" s="179"/>
      <c r="D9" s="179"/>
      <c r="E9" s="179"/>
      <c r="F9" s="179"/>
      <c r="G9" s="179"/>
      <c r="H9" s="309"/>
    </row>
    <row r="10" spans="1:8">
      <c r="A10" s="178"/>
      <c r="B10" s="179"/>
      <c r="C10" s="179"/>
      <c r="D10" s="179"/>
      <c r="E10" s="179"/>
      <c r="F10" s="179"/>
      <c r="G10" s="179"/>
      <c r="H10" s="309"/>
    </row>
    <row r="11" spans="1:8">
      <c r="A11" s="178"/>
      <c r="B11" s="179"/>
      <c r="C11" s="179"/>
      <c r="D11" s="179"/>
      <c r="E11" s="179"/>
      <c r="F11" s="179"/>
      <c r="G11" s="179"/>
      <c r="H11" s="309"/>
    </row>
    <row r="13" spans="1:8" ht="20.5">
      <c r="A13" s="160" t="s">
        <v>398</v>
      </c>
      <c r="B13" s="184"/>
      <c r="C13" s="156"/>
      <c r="D13" s="156"/>
    </row>
    <row r="14" spans="1:8" ht="20.5">
      <c r="A14" s="160" t="s">
        <v>399</v>
      </c>
      <c r="B14" s="184"/>
      <c r="C14" s="156"/>
      <c r="D14" s="156"/>
    </row>
    <row r="15" spans="1:8" ht="20.5">
      <c r="A15" s="160" t="s">
        <v>400</v>
      </c>
      <c r="B15" s="184"/>
      <c r="C15" s="160"/>
      <c r="D15" s="160"/>
      <c r="E15" s="160"/>
      <c r="F15" s="160"/>
      <c r="G15" s="160"/>
      <c r="H15" s="160"/>
    </row>
    <row r="16" spans="1:8" ht="20.5">
      <c r="A16" s="160" t="s">
        <v>401</v>
      </c>
      <c r="B16" s="184"/>
      <c r="C16" s="160"/>
      <c r="D16" s="160"/>
      <c r="E16" s="160"/>
      <c r="F16" s="160"/>
      <c r="G16" s="160"/>
      <c r="H16" s="160"/>
    </row>
    <row r="17" spans="1:8">
      <c r="A17" s="160"/>
      <c r="C17" s="160"/>
      <c r="D17" s="160"/>
      <c r="E17" s="160"/>
      <c r="F17" s="160"/>
      <c r="G17" s="160"/>
      <c r="H17" s="160"/>
    </row>
    <row r="18" spans="1:8" ht="20.5">
      <c r="A18" s="185" t="s">
        <v>66</v>
      </c>
      <c r="C18" s="156"/>
      <c r="D18" s="156"/>
    </row>
    <row r="19" spans="1:8" s="156" customFormat="1">
      <c r="A19" s="160" t="s">
        <v>312</v>
      </c>
      <c r="C19" s="160"/>
      <c r="D19" s="160"/>
      <c r="E19" s="160"/>
      <c r="F19" s="160"/>
      <c r="G19" s="160"/>
      <c r="H19" s="160"/>
    </row>
    <row r="20" spans="1:8" s="156" customFormat="1">
      <c r="A20" s="160" t="s">
        <v>313</v>
      </c>
      <c r="C20" s="160"/>
      <c r="D20" s="160"/>
      <c r="E20" s="160"/>
      <c r="F20" s="160"/>
      <c r="G20" s="160"/>
      <c r="H20" s="160"/>
    </row>
    <row r="21" spans="1:8" s="156" customFormat="1">
      <c r="A21" s="156" t="s">
        <v>314</v>
      </c>
    </row>
    <row r="22" spans="1:8" s="156" customFormat="1">
      <c r="A22" s="156" t="s">
        <v>315</v>
      </c>
    </row>
    <row r="23" spans="1:8" s="156" customFormat="1">
      <c r="A23" s="156" t="s">
        <v>316</v>
      </c>
    </row>
    <row r="24" spans="1:8" s="156" customFormat="1">
      <c r="A24" s="156" t="s">
        <v>317</v>
      </c>
    </row>
    <row r="25" spans="1:8" s="156" customFormat="1">
      <c r="C25" s="160"/>
      <c r="E25" s="160"/>
      <c r="F25" s="160"/>
      <c r="G25" s="160"/>
    </row>
    <row r="26" spans="1:8" s="156" customFormat="1">
      <c r="C26" s="188"/>
      <c r="E26" s="188"/>
      <c r="F26" s="188"/>
      <c r="G26" s="188"/>
    </row>
    <row r="27" spans="1:8" s="156" customFormat="1">
      <c r="C27" s="160"/>
      <c r="E27" s="160"/>
      <c r="F27" s="160"/>
      <c r="G27" s="160"/>
    </row>
    <row r="28" spans="1:8" s="156" customFormat="1">
      <c r="C28" s="160"/>
      <c r="E28" s="160"/>
      <c r="F28" s="160"/>
      <c r="G28" s="160"/>
    </row>
    <row r="29" spans="1:8" s="156" customFormat="1">
      <c r="B29" s="156" t="s">
        <v>6</v>
      </c>
      <c r="C29" s="160"/>
      <c r="E29" s="160"/>
      <c r="F29" s="160"/>
      <c r="G29" s="160"/>
    </row>
    <row r="30" spans="1:8">
      <c r="B30" s="156"/>
      <c r="C30" s="188"/>
      <c r="D30" s="156"/>
      <c r="E30" s="188"/>
      <c r="F30" s="188"/>
      <c r="G30" s="188"/>
      <c r="H30" s="156"/>
    </row>
    <row r="31" spans="1:8">
      <c r="B31" s="156"/>
      <c r="C31" s="160"/>
      <c r="D31" s="156"/>
      <c r="E31" s="160"/>
      <c r="F31" s="160"/>
      <c r="G31" s="160"/>
      <c r="H31" s="156"/>
    </row>
    <row r="32" spans="1:8">
      <c r="B32" s="156"/>
      <c r="C32" s="160"/>
      <c r="D32" s="156"/>
      <c r="E32" s="160"/>
      <c r="F32" s="160"/>
      <c r="G32" s="160"/>
      <c r="H32" s="156"/>
    </row>
    <row r="33" spans="2:8">
      <c r="B33" s="156"/>
      <c r="C33" s="160"/>
      <c r="D33" s="156"/>
      <c r="E33" s="160"/>
      <c r="F33" s="160"/>
      <c r="G33" s="160"/>
      <c r="H33" s="156"/>
    </row>
    <row r="34" spans="2:8">
      <c r="B34" s="156"/>
      <c r="C34" s="188"/>
      <c r="D34" s="156"/>
      <c r="E34" s="188"/>
      <c r="F34" s="188"/>
      <c r="G34" s="188"/>
      <c r="H34" s="156"/>
    </row>
  </sheetData>
  <sheetProtection algorithmName="SHA-512" hashValue="orwrhnYfiSSx0ZcffWdvaAOLjyxfl70dyZQG5L9eoU1H+/ElqJ8So4j7KQ7EIvWOSfpvGDTrjIrokzMvuO3BGw==" saltValue="uTdDb5VYfvNbBvaYi7oGsA==" spinCount="100000" sheet="1" formatCells="0" formatColumns="0" formatRows="0" insertRows="0"/>
  <pageMargins left="0.19685039370078741" right="0.19685039370078741" top="0.19685039370078741" bottom="0.19685039370078741" header="0" footer="0"/>
  <pageSetup paperSize="9" fitToHeight="0" orientation="landscape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C631-02E7-45B1-9ACD-2624E1760F2E}">
  <sheetPr>
    <pageSetUpPr fitToPage="1"/>
  </sheetPr>
  <dimension ref="A1:G74"/>
  <sheetViews>
    <sheetView zoomScaleNormal="100" workbookViewId="0">
      <selection sqref="A1:XFD1048576"/>
    </sheetView>
  </sheetViews>
  <sheetFormatPr defaultColWidth="6.54296875" defaultRowHeight="17"/>
  <cols>
    <col min="1" max="1" width="69.54296875" style="346" customWidth="1"/>
    <col min="2" max="5" width="20.81640625" style="144" customWidth="1"/>
    <col min="6" max="6" width="33.453125" style="144" customWidth="1"/>
    <col min="7" max="16384" width="6.54296875" style="144"/>
  </cols>
  <sheetData>
    <row r="1" spans="1:7" ht="17.5">
      <c r="A1" s="310" t="s">
        <v>318</v>
      </c>
    </row>
    <row r="2" spans="1:7" s="313" customFormat="1" ht="17.5">
      <c r="A2" s="311" t="s">
        <v>2</v>
      </c>
      <c r="B2" s="312"/>
      <c r="C2" s="151"/>
      <c r="D2" s="151"/>
      <c r="E2" s="151"/>
      <c r="F2" s="151"/>
      <c r="G2" s="151"/>
    </row>
    <row r="3" spans="1:7" s="313" customFormat="1" ht="17.5">
      <c r="A3" s="311" t="s">
        <v>257</v>
      </c>
      <c r="B3" s="314"/>
      <c r="C3" s="151"/>
      <c r="D3" s="151"/>
      <c r="E3" s="151"/>
      <c r="F3" s="151"/>
    </row>
    <row r="4" spans="1:7" s="313" customFormat="1">
      <c r="A4" s="315"/>
    </row>
    <row r="5" spans="1:7" ht="35">
      <c r="A5" s="148" t="s">
        <v>259</v>
      </c>
      <c r="B5" s="150" t="s">
        <v>319</v>
      </c>
      <c r="C5" s="150" t="s">
        <v>320</v>
      </c>
      <c r="D5" s="150" t="s">
        <v>321</v>
      </c>
      <c r="E5" s="149" t="s">
        <v>322</v>
      </c>
      <c r="F5" s="316" t="s">
        <v>131</v>
      </c>
    </row>
    <row r="6" spans="1:7" ht="17.5">
      <c r="A6" s="317" t="s">
        <v>416</v>
      </c>
      <c r="B6" s="318">
        <f>SUM(B7,B28)</f>
        <v>0</v>
      </c>
      <c r="C6" s="318">
        <f t="shared" ref="C6:E6" si="0">SUM(C7,C28)</f>
        <v>0</v>
      </c>
      <c r="D6" s="318">
        <f t="shared" si="0"/>
        <v>0</v>
      </c>
      <c r="E6" s="318">
        <f t="shared" si="0"/>
        <v>0</v>
      </c>
      <c r="F6" s="319"/>
    </row>
    <row r="7" spans="1:7">
      <c r="A7" s="320" t="s">
        <v>417</v>
      </c>
      <c r="B7" s="321">
        <f>SUM(B8:B10,B13,B16,B19:B20,B26:B27)</f>
        <v>0</v>
      </c>
      <c r="C7" s="321">
        <f t="shared" ref="C7:E7" si="1">SUM(C8:C10,C13,C16,C19:C20,C26:C27)</f>
        <v>0</v>
      </c>
      <c r="D7" s="321">
        <f t="shared" si="1"/>
        <v>0</v>
      </c>
      <c r="E7" s="321">
        <f t="shared" si="1"/>
        <v>0</v>
      </c>
      <c r="F7" s="322"/>
    </row>
    <row r="8" spans="1:7">
      <c r="A8" s="323" t="s">
        <v>323</v>
      </c>
      <c r="B8" s="324"/>
      <c r="C8" s="324"/>
      <c r="D8" s="324"/>
      <c r="E8" s="324"/>
      <c r="F8" s="306"/>
    </row>
    <row r="9" spans="1:7">
      <c r="A9" s="323" t="s">
        <v>324</v>
      </c>
      <c r="B9" s="324"/>
      <c r="C9" s="324"/>
      <c r="D9" s="324"/>
      <c r="E9" s="324"/>
      <c r="F9" s="325"/>
    </row>
    <row r="10" spans="1:7">
      <c r="A10" s="326" t="s">
        <v>325</v>
      </c>
      <c r="B10" s="327">
        <f>SUM(B11:B12)</f>
        <v>0</v>
      </c>
      <c r="C10" s="327">
        <f t="shared" ref="C10:E10" si="2">SUM(C11:C12)</f>
        <v>0</v>
      </c>
      <c r="D10" s="327">
        <f t="shared" si="2"/>
        <v>0</v>
      </c>
      <c r="E10" s="327">
        <f t="shared" si="2"/>
        <v>0</v>
      </c>
      <c r="F10" s="328"/>
    </row>
    <row r="11" spans="1:7">
      <c r="A11" s="323" t="s">
        <v>326</v>
      </c>
      <c r="B11" s="324"/>
      <c r="C11" s="324"/>
      <c r="D11" s="324"/>
      <c r="E11" s="324"/>
      <c r="F11" s="325"/>
    </row>
    <row r="12" spans="1:7">
      <c r="A12" s="323" t="s">
        <v>327</v>
      </c>
      <c r="B12" s="324"/>
      <c r="C12" s="324"/>
      <c r="D12" s="324"/>
      <c r="E12" s="324"/>
      <c r="F12" s="325"/>
    </row>
    <row r="13" spans="1:7">
      <c r="A13" s="326" t="s">
        <v>328</v>
      </c>
      <c r="B13" s="327">
        <f>SUM(B14:B15)</f>
        <v>0</v>
      </c>
      <c r="C13" s="327">
        <f t="shared" ref="C13:E13" si="3">SUM(C14:C15)</f>
        <v>0</v>
      </c>
      <c r="D13" s="327">
        <f t="shared" si="3"/>
        <v>0</v>
      </c>
      <c r="E13" s="327">
        <f t="shared" si="3"/>
        <v>0</v>
      </c>
      <c r="F13" s="329"/>
    </row>
    <row r="14" spans="1:7">
      <c r="A14" s="323" t="s">
        <v>329</v>
      </c>
      <c r="B14" s="324"/>
      <c r="C14" s="324"/>
      <c r="D14" s="324"/>
      <c r="E14" s="324"/>
      <c r="F14" s="325"/>
    </row>
    <row r="15" spans="1:7">
      <c r="A15" s="323" t="s">
        <v>330</v>
      </c>
      <c r="B15" s="324"/>
      <c r="C15" s="324"/>
      <c r="D15" s="324"/>
      <c r="E15" s="324"/>
      <c r="F15" s="325"/>
    </row>
    <row r="16" spans="1:7">
      <c r="A16" s="326" t="s">
        <v>331</v>
      </c>
      <c r="B16" s="327">
        <f>SUM(B17:B18)</f>
        <v>0</v>
      </c>
      <c r="C16" s="327">
        <f t="shared" ref="C16:E16" si="4">SUM(C17:C18)</f>
        <v>0</v>
      </c>
      <c r="D16" s="327">
        <f t="shared" si="4"/>
        <v>0</v>
      </c>
      <c r="E16" s="327">
        <f t="shared" si="4"/>
        <v>0</v>
      </c>
      <c r="F16" s="329"/>
    </row>
    <row r="17" spans="1:6" ht="34">
      <c r="A17" s="323" t="s">
        <v>332</v>
      </c>
      <c r="B17" s="324"/>
      <c r="C17" s="324"/>
      <c r="D17" s="324"/>
      <c r="E17" s="324"/>
      <c r="F17" s="325"/>
    </row>
    <row r="18" spans="1:6">
      <c r="A18" s="323" t="s">
        <v>333</v>
      </c>
      <c r="B18" s="324"/>
      <c r="C18" s="324"/>
      <c r="D18" s="324"/>
      <c r="E18" s="324"/>
      <c r="F18" s="325"/>
    </row>
    <row r="19" spans="1:6">
      <c r="A19" s="323" t="s">
        <v>334</v>
      </c>
      <c r="B19" s="324"/>
      <c r="C19" s="324"/>
      <c r="D19" s="324"/>
      <c r="E19" s="324"/>
      <c r="F19" s="306"/>
    </row>
    <row r="20" spans="1:6">
      <c r="A20" s="326" t="s">
        <v>335</v>
      </c>
      <c r="B20" s="327">
        <f>SUM(B21:B25)</f>
        <v>0</v>
      </c>
      <c r="C20" s="327">
        <f t="shared" ref="C20:E20" si="5">SUM(C21:C25)</f>
        <v>0</v>
      </c>
      <c r="D20" s="327">
        <f t="shared" si="5"/>
        <v>0</v>
      </c>
      <c r="E20" s="327">
        <f t="shared" si="5"/>
        <v>0</v>
      </c>
      <c r="F20" s="329"/>
    </row>
    <row r="21" spans="1:6">
      <c r="A21" s="323" t="s">
        <v>336</v>
      </c>
      <c r="B21" s="324"/>
      <c r="C21" s="324"/>
      <c r="D21" s="324"/>
      <c r="E21" s="324"/>
      <c r="F21" s="306"/>
    </row>
    <row r="22" spans="1:6">
      <c r="A22" s="323" t="s">
        <v>337</v>
      </c>
      <c r="B22" s="324"/>
      <c r="C22" s="324"/>
      <c r="D22" s="324"/>
      <c r="E22" s="324"/>
      <c r="F22" s="306"/>
    </row>
    <row r="23" spans="1:6">
      <c r="A23" s="323" t="s">
        <v>338</v>
      </c>
      <c r="B23" s="324"/>
      <c r="C23" s="324"/>
      <c r="D23" s="324"/>
      <c r="E23" s="324"/>
      <c r="F23" s="306"/>
    </row>
    <row r="24" spans="1:6">
      <c r="A24" s="323" t="s">
        <v>339</v>
      </c>
      <c r="B24" s="324"/>
      <c r="C24" s="324"/>
      <c r="D24" s="324"/>
      <c r="E24" s="324"/>
      <c r="F24" s="306"/>
    </row>
    <row r="25" spans="1:6">
      <c r="A25" s="323" t="s">
        <v>340</v>
      </c>
      <c r="B25" s="324"/>
      <c r="C25" s="324"/>
      <c r="D25" s="324"/>
      <c r="E25" s="324"/>
      <c r="F25" s="306"/>
    </row>
    <row r="26" spans="1:6">
      <c r="A26" s="323" t="s">
        <v>341</v>
      </c>
      <c r="B26" s="324"/>
      <c r="C26" s="324"/>
      <c r="D26" s="324"/>
      <c r="E26" s="324"/>
      <c r="F26" s="306"/>
    </row>
    <row r="27" spans="1:6">
      <c r="A27" s="323" t="s">
        <v>342</v>
      </c>
      <c r="B27" s="324"/>
      <c r="C27" s="324"/>
      <c r="D27" s="324"/>
      <c r="E27" s="324"/>
      <c r="F27" s="306"/>
    </row>
    <row r="28" spans="1:6">
      <c r="A28" s="320" t="s">
        <v>418</v>
      </c>
      <c r="B28" s="321">
        <f>SUM(B29:B30,B33,B36,B39)</f>
        <v>0</v>
      </c>
      <c r="C28" s="321">
        <f t="shared" ref="C28:E28" si="6">SUM(C29:C30,C33,C36,C39)</f>
        <v>0</v>
      </c>
      <c r="D28" s="321">
        <f t="shared" si="6"/>
        <v>0</v>
      </c>
      <c r="E28" s="321">
        <f t="shared" si="6"/>
        <v>0</v>
      </c>
      <c r="F28" s="322"/>
    </row>
    <row r="29" spans="1:6">
      <c r="A29" s="323" t="s">
        <v>343</v>
      </c>
      <c r="B29" s="324"/>
      <c r="C29" s="324"/>
      <c r="D29" s="324"/>
      <c r="E29" s="324"/>
      <c r="F29" s="306"/>
    </row>
    <row r="30" spans="1:6">
      <c r="A30" s="326" t="s">
        <v>344</v>
      </c>
      <c r="B30" s="327">
        <f>SUM(B31:B32)</f>
        <v>0</v>
      </c>
      <c r="C30" s="327">
        <f t="shared" ref="C30:E30" si="7">SUM(C31:C32)</f>
        <v>0</v>
      </c>
      <c r="D30" s="327">
        <f t="shared" si="7"/>
        <v>0</v>
      </c>
      <c r="E30" s="327">
        <f t="shared" si="7"/>
        <v>0</v>
      </c>
      <c r="F30" s="329"/>
    </row>
    <row r="31" spans="1:6">
      <c r="A31" s="323" t="s">
        <v>326</v>
      </c>
      <c r="B31" s="324"/>
      <c r="C31" s="324"/>
      <c r="D31" s="324"/>
      <c r="E31" s="324"/>
      <c r="F31" s="306"/>
    </row>
    <row r="32" spans="1:6">
      <c r="A32" s="323" t="s">
        <v>327</v>
      </c>
      <c r="B32" s="324"/>
      <c r="C32" s="324"/>
      <c r="D32" s="324"/>
      <c r="E32" s="324"/>
      <c r="F32" s="306"/>
    </row>
    <row r="33" spans="1:6">
      <c r="A33" s="326" t="s">
        <v>345</v>
      </c>
      <c r="B33" s="327">
        <f>SUM(B34:B35)</f>
        <v>0</v>
      </c>
      <c r="C33" s="327">
        <f t="shared" ref="C33:E33" si="8">SUM(C34:C35)</f>
        <v>0</v>
      </c>
      <c r="D33" s="327">
        <f t="shared" si="8"/>
        <v>0</v>
      </c>
      <c r="E33" s="327">
        <f t="shared" si="8"/>
        <v>0</v>
      </c>
      <c r="F33" s="329"/>
    </row>
    <row r="34" spans="1:6">
      <c r="A34" s="323" t="s">
        <v>346</v>
      </c>
      <c r="B34" s="324"/>
      <c r="C34" s="324"/>
      <c r="D34" s="324"/>
      <c r="E34" s="324"/>
      <c r="F34" s="306"/>
    </row>
    <row r="35" spans="1:6">
      <c r="A35" s="323" t="s">
        <v>347</v>
      </c>
      <c r="B35" s="324"/>
      <c r="C35" s="324"/>
      <c r="D35" s="324"/>
      <c r="E35" s="324"/>
      <c r="F35" s="306"/>
    </row>
    <row r="36" spans="1:6">
      <c r="A36" s="326" t="s">
        <v>348</v>
      </c>
      <c r="B36" s="327">
        <f>SUM(B37:B38)</f>
        <v>0</v>
      </c>
      <c r="C36" s="327">
        <f t="shared" ref="C36:E36" si="9">SUM(C37:C38)</f>
        <v>0</v>
      </c>
      <c r="D36" s="327">
        <f t="shared" si="9"/>
        <v>0</v>
      </c>
      <c r="E36" s="327">
        <f t="shared" si="9"/>
        <v>0</v>
      </c>
      <c r="F36" s="329"/>
    </row>
    <row r="37" spans="1:6" ht="34">
      <c r="A37" s="323" t="s">
        <v>349</v>
      </c>
      <c r="B37" s="324"/>
      <c r="C37" s="324"/>
      <c r="D37" s="324"/>
      <c r="E37" s="324"/>
      <c r="F37" s="306"/>
    </row>
    <row r="38" spans="1:6">
      <c r="A38" s="323" t="s">
        <v>350</v>
      </c>
      <c r="B38" s="324"/>
      <c r="C38" s="324"/>
      <c r="D38" s="324"/>
      <c r="E38" s="324"/>
      <c r="F38" s="306"/>
    </row>
    <row r="39" spans="1:6">
      <c r="A39" s="323" t="s">
        <v>351</v>
      </c>
      <c r="B39" s="324"/>
      <c r="C39" s="324"/>
      <c r="D39" s="324"/>
      <c r="E39" s="324"/>
      <c r="F39" s="306"/>
    </row>
    <row r="40" spans="1:6" ht="17.5">
      <c r="A40" s="330" t="s">
        <v>419</v>
      </c>
      <c r="B40" s="331">
        <f>SUM(B41,B43:B44)</f>
        <v>0</v>
      </c>
      <c r="C40" s="331">
        <f>SUM(C41,C43:C44)</f>
        <v>0</v>
      </c>
      <c r="D40" s="331">
        <f>SUM(D41,D43:D44)</f>
        <v>0</v>
      </c>
      <c r="E40" s="331">
        <f>SUM(E41,E43:E44)</f>
        <v>0</v>
      </c>
      <c r="F40" s="295"/>
    </row>
    <row r="41" spans="1:6">
      <c r="A41" s="332" t="s">
        <v>420</v>
      </c>
      <c r="B41" s="333">
        <f>SUM(B42:B42)</f>
        <v>0</v>
      </c>
      <c r="C41" s="333">
        <f>SUM(C42:C42)</f>
        <v>0</v>
      </c>
      <c r="D41" s="333">
        <f>SUM(D42:D42)</f>
        <v>0</v>
      </c>
      <c r="E41" s="333">
        <f>SUM(E42:E42)</f>
        <v>0</v>
      </c>
      <c r="F41" s="334"/>
    </row>
    <row r="42" spans="1:6">
      <c r="A42" s="323" t="s">
        <v>352</v>
      </c>
      <c r="B42" s="324"/>
      <c r="C42" s="324"/>
      <c r="D42" s="324"/>
      <c r="E42" s="324"/>
      <c r="F42" s="306"/>
    </row>
    <row r="43" spans="1:6">
      <c r="A43" s="332" t="s">
        <v>353</v>
      </c>
      <c r="B43" s="335"/>
      <c r="C43" s="335"/>
      <c r="D43" s="335"/>
      <c r="E43" s="335"/>
      <c r="F43" s="336"/>
    </row>
    <row r="44" spans="1:6">
      <c r="A44" s="332" t="s">
        <v>421</v>
      </c>
      <c r="B44" s="333">
        <f>SUM(B45:B52)</f>
        <v>0</v>
      </c>
      <c r="C44" s="333">
        <f t="shared" ref="C44:E44" si="10">SUM(C45:C52)</f>
        <v>0</v>
      </c>
      <c r="D44" s="333">
        <f t="shared" si="10"/>
        <v>0</v>
      </c>
      <c r="E44" s="333">
        <f t="shared" si="10"/>
        <v>0</v>
      </c>
      <c r="F44" s="334"/>
    </row>
    <row r="45" spans="1:6" ht="34">
      <c r="A45" s="323" t="s">
        <v>354</v>
      </c>
      <c r="B45" s="324"/>
      <c r="C45" s="324"/>
      <c r="D45" s="324"/>
      <c r="E45" s="324"/>
      <c r="F45" s="306"/>
    </row>
    <row r="46" spans="1:6">
      <c r="A46" s="323" t="s">
        <v>355</v>
      </c>
      <c r="B46" s="324"/>
      <c r="C46" s="324"/>
      <c r="D46" s="324"/>
      <c r="E46" s="324"/>
      <c r="F46" s="306"/>
    </row>
    <row r="47" spans="1:6">
      <c r="A47" s="323" t="s">
        <v>356</v>
      </c>
      <c r="B47" s="324"/>
      <c r="C47" s="324"/>
      <c r="D47" s="324"/>
      <c r="E47" s="324"/>
      <c r="F47" s="306"/>
    </row>
    <row r="48" spans="1:6">
      <c r="A48" s="323" t="s">
        <v>357</v>
      </c>
      <c r="B48" s="324"/>
      <c r="C48" s="324"/>
      <c r="D48" s="324"/>
      <c r="E48" s="324"/>
      <c r="F48" s="306"/>
    </row>
    <row r="49" spans="1:6">
      <c r="A49" s="323" t="s">
        <v>358</v>
      </c>
      <c r="B49" s="324"/>
      <c r="C49" s="324"/>
      <c r="D49" s="324"/>
      <c r="E49" s="324"/>
      <c r="F49" s="306"/>
    </row>
    <row r="50" spans="1:6">
      <c r="A50" s="323" t="s">
        <v>359</v>
      </c>
      <c r="B50" s="324"/>
      <c r="C50" s="324"/>
      <c r="D50" s="324"/>
      <c r="E50" s="324"/>
      <c r="F50" s="306"/>
    </row>
    <row r="51" spans="1:6">
      <c r="A51" s="323" t="s">
        <v>360</v>
      </c>
      <c r="B51" s="324"/>
      <c r="C51" s="324"/>
      <c r="D51" s="324"/>
      <c r="E51" s="324"/>
      <c r="F51" s="306"/>
    </row>
    <row r="52" spans="1:6" ht="17.5" thickBot="1">
      <c r="A52" s="337" t="s">
        <v>361</v>
      </c>
      <c r="B52" s="338"/>
      <c r="C52" s="338"/>
      <c r="D52" s="338"/>
      <c r="E52" s="338"/>
      <c r="F52" s="339"/>
    </row>
    <row r="53" spans="1:6" ht="18" thickTop="1">
      <c r="A53" s="340" t="s">
        <v>362</v>
      </c>
      <c r="B53" s="341">
        <f>SUM(B6,B40)</f>
        <v>0</v>
      </c>
      <c r="C53" s="341">
        <f t="shared" ref="C53:E53" si="11">SUM(C6,C40)</f>
        <v>0</v>
      </c>
      <c r="D53" s="341">
        <f t="shared" si="11"/>
        <v>0</v>
      </c>
      <c r="E53" s="341">
        <f t="shared" si="11"/>
        <v>0</v>
      </c>
      <c r="F53" s="342"/>
    </row>
    <row r="55" spans="1:6" s="313" customFormat="1" ht="17.5">
      <c r="A55" s="343" t="s">
        <v>394</v>
      </c>
    </row>
    <row r="56" spans="1:6" s="313" customFormat="1" ht="17.5">
      <c r="A56" s="343" t="s">
        <v>395</v>
      </c>
    </row>
    <row r="57" spans="1:6" s="313" customFormat="1" ht="17.5">
      <c r="A57" s="343" t="s">
        <v>396</v>
      </c>
    </row>
    <row r="58" spans="1:6" s="313" customFormat="1" ht="17.5">
      <c r="A58" s="343" t="s">
        <v>397</v>
      </c>
    </row>
    <row r="59" spans="1:6" s="313" customFormat="1">
      <c r="A59" s="344"/>
    </row>
    <row r="60" spans="1:6" s="313" customFormat="1" ht="17.5">
      <c r="A60" s="311" t="s">
        <v>66</v>
      </c>
    </row>
    <row r="61" spans="1:6" s="313" customFormat="1" ht="34">
      <c r="A61" s="345" t="s">
        <v>132</v>
      </c>
    </row>
    <row r="62" spans="1:6" s="313" customFormat="1">
      <c r="A62" s="345" t="s">
        <v>363</v>
      </c>
    </row>
    <row r="63" spans="1:6" s="313" customFormat="1" ht="34">
      <c r="A63" s="345" t="s">
        <v>364</v>
      </c>
    </row>
    <row r="64" spans="1:6" ht="34">
      <c r="A64" s="345" t="s">
        <v>365</v>
      </c>
      <c r="B64" s="313"/>
      <c r="C64" s="313"/>
      <c r="D64" s="313"/>
      <c r="E64" s="313"/>
    </row>
    <row r="65" spans="1:5" ht="34">
      <c r="A65" s="315" t="s">
        <v>366</v>
      </c>
      <c r="B65" s="313"/>
      <c r="C65" s="313"/>
      <c r="D65" s="313"/>
      <c r="E65" s="313"/>
    </row>
    <row r="66" spans="1:5" ht="34">
      <c r="A66" s="315" t="s">
        <v>367</v>
      </c>
      <c r="B66" s="313"/>
      <c r="C66" s="313"/>
      <c r="D66" s="313"/>
      <c r="E66" s="313"/>
    </row>
    <row r="67" spans="1:5">
      <c r="A67" s="315" t="s">
        <v>368</v>
      </c>
      <c r="B67" s="313"/>
      <c r="C67" s="313"/>
      <c r="D67" s="313"/>
      <c r="E67" s="313"/>
    </row>
    <row r="68" spans="1:5">
      <c r="A68" s="315" t="s">
        <v>369</v>
      </c>
      <c r="B68" s="313"/>
      <c r="C68" s="313"/>
      <c r="D68" s="313"/>
      <c r="E68" s="313"/>
    </row>
    <row r="69" spans="1:5">
      <c r="B69" s="313"/>
      <c r="C69" s="313"/>
      <c r="D69" s="313"/>
      <c r="E69" s="313"/>
    </row>
    <row r="70" spans="1:5">
      <c r="B70" s="313"/>
      <c r="C70" s="313"/>
      <c r="D70" s="313"/>
      <c r="E70" s="313"/>
    </row>
    <row r="71" spans="1:5">
      <c r="B71" s="313"/>
      <c r="C71" s="313"/>
      <c r="D71" s="313"/>
      <c r="E71" s="313"/>
    </row>
    <row r="72" spans="1:5">
      <c r="B72" s="313"/>
      <c r="C72" s="313"/>
      <c r="D72" s="313"/>
      <c r="E72" s="313"/>
    </row>
    <row r="73" spans="1:5">
      <c r="B73" s="313"/>
      <c r="C73" s="313"/>
      <c r="D73" s="313"/>
      <c r="E73" s="313"/>
    </row>
    <row r="74" spans="1:5">
      <c r="B74" s="313"/>
      <c r="C74" s="313"/>
      <c r="D74" s="313"/>
      <c r="E74" s="313"/>
    </row>
  </sheetData>
  <sheetProtection algorithmName="SHA-512" hashValue="omLPqzuudxsoiLIadFcEezV2U+OpcEt9pNFHQIQfbPFgj2zAkNifFgXWq9DUsBNCp4iSz0ZT2fwkXJ59rU9gHw==" saltValue="QAI59/sWpBjhiY3AyvKiHw==" spinCount="100000" sheet="1" formatCells="0" formatColumns="0" formatRows="0"/>
  <conditionalFormatting sqref="B6:E53">
    <cfRule type="cellIs" dxfId="4" priority="1" operator="lessThan">
      <formula>0</formula>
    </cfRule>
  </conditionalFormatting>
  <pageMargins left="0.19685039370078741" right="0.19685039370078741" top="0.19685039370078741" bottom="0.19685039370078741" header="0" footer="0"/>
  <pageSetup paperSize="9" fitToHeight="0" orientation="landscape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8294-C937-46A5-A1B3-B53FE41EDFE1}">
  <sheetPr codeName="Sheet9">
    <pageSetUpPr fitToPage="1"/>
  </sheetPr>
  <dimension ref="A1:R78"/>
  <sheetViews>
    <sheetView zoomScale="80" zoomScaleNormal="80" zoomScaleSheetLayoutView="70" workbookViewId="0">
      <selection activeCell="B10" sqref="B10"/>
    </sheetView>
  </sheetViews>
  <sheetFormatPr defaultColWidth="6.54296875" defaultRowHeight="20.5"/>
  <cols>
    <col min="1" max="1" width="21.54296875" style="33" customWidth="1"/>
    <col min="2" max="2" width="84.54296875" style="33" customWidth="1"/>
    <col min="3" max="3" width="29.26953125" style="33" customWidth="1"/>
    <col min="4" max="4" width="39" style="33" customWidth="1"/>
    <col min="5" max="16" width="16.08984375" style="33" customWidth="1"/>
    <col min="17" max="17" width="20.453125" style="33" customWidth="1"/>
    <col min="18" max="18" width="10.7265625" style="33" customWidth="1"/>
    <col min="19" max="16384" width="6.54296875" style="33"/>
  </cols>
  <sheetData>
    <row r="1" spans="1:18">
      <c r="A1" s="32" t="s">
        <v>148</v>
      </c>
      <c r="Q1" s="143" t="s">
        <v>149</v>
      </c>
    </row>
    <row r="3" spans="1:18">
      <c r="A3" s="32" t="s">
        <v>150</v>
      </c>
      <c r="C3" s="34"/>
    </row>
    <row r="4" spans="1:18">
      <c r="A4" s="32" t="s">
        <v>151</v>
      </c>
      <c r="C4" s="35"/>
    </row>
    <row r="5" spans="1:18">
      <c r="A5" s="32" t="s">
        <v>152</v>
      </c>
      <c r="C5" s="36"/>
    </row>
    <row r="6" spans="1:18">
      <c r="A6" s="32" t="s">
        <v>153</v>
      </c>
      <c r="C6" s="36"/>
    </row>
    <row r="8" spans="1:18">
      <c r="D8" s="37" t="s">
        <v>154</v>
      </c>
      <c r="E8" s="38" t="e">
        <f>rpt[[#Totals],[(5.1) เงินฝาก]]/$C$5</f>
        <v>#DIV/0!</v>
      </c>
      <c r="F8" s="38" t="e">
        <f>rpt[[#Totals],[(5.1) เงินฝาก]]/$C$5</f>
        <v>#DIV/0!</v>
      </c>
      <c r="G8" s="38" t="e">
        <f>rpt[[#Totals],[(5.1) เงินฝาก]]/$C$5</f>
        <v>#DIV/0!</v>
      </c>
      <c r="H8" s="38" t="e">
        <f>rpt[[#Totals],[(5.1) เงินฝาก]]/$C$5</f>
        <v>#DIV/0!</v>
      </c>
      <c r="I8" s="38" t="e">
        <f>rpt[[#Totals],[(5.1) เงินฝาก]]/$C$5</f>
        <v>#DIV/0!</v>
      </c>
      <c r="J8" s="38" t="e">
        <f>rpt[[#Totals],[(5.1) เงินฝาก]]/$C$5</f>
        <v>#DIV/0!</v>
      </c>
      <c r="K8" s="38" t="e">
        <f>rpt[[#Totals],[(5.1) เงินฝาก]]/$C$5</f>
        <v>#DIV/0!</v>
      </c>
      <c r="L8" s="38" t="e">
        <f>rpt[[#Totals],[(5.1) เงินฝาก]]/$C$5</f>
        <v>#DIV/0!</v>
      </c>
      <c r="M8" s="38" t="e">
        <f>rpt[[#Totals],[(5.1) เงินฝาก]]/$C$5</f>
        <v>#DIV/0!</v>
      </c>
      <c r="N8" s="38" t="e">
        <f>rpt[[#Totals],[(5.1) เงินฝาก]]/$C$5</f>
        <v>#DIV/0!</v>
      </c>
      <c r="O8" s="38" t="e">
        <f>rpt[[#Totals],[(5.1) เงินฝาก]]/$C$5</f>
        <v>#DIV/0!</v>
      </c>
      <c r="P8" s="38" t="e">
        <f>rpt[[#Totals],[(5.1) เงินฝาก]]/$C$5</f>
        <v>#DIV/0!</v>
      </c>
      <c r="Q8" s="39" t="e">
        <f>rpt[[#Totals],[(5.1) เงินฝาก]]/$C$5</f>
        <v>#DIV/0!</v>
      </c>
    </row>
    <row r="9" spans="1:18">
      <c r="D9" s="40" t="s">
        <v>155</v>
      </c>
      <c r="E9" s="41" t="e">
        <f>rpt[[#Totals],[(5.1) เงินฝาก]]/$C$6*100</f>
        <v>#DIV/0!</v>
      </c>
      <c r="F9" s="41" t="e">
        <f>rpt[[#Totals],[(5.2) ตราสารหนี้]]/$C$6*100</f>
        <v>#DIV/0!</v>
      </c>
      <c r="G9" s="41" t="e">
        <f>rpt[[#Totals],[(5.3) ตราสารกึ่งหนี้กึ่งทุน]]/$C$6*100</f>
        <v>#DIV/0!</v>
      </c>
      <c r="H9" s="41" t="e">
        <f>rpt[[#Totals],[(5.4) ตราสารทุน]]/$C$6*100</f>
        <v>#DIV/0!</v>
      </c>
      <c r="I9" s="41" t="e">
        <f>rpt[[#Totals],[(5.5) หน่วยลงทุน]]/$C$6*100</f>
        <v>#DIV/0!</v>
      </c>
      <c r="J9" s="41" t="e">
        <f>rpt[[#Totals],[(5.6) อนุพันธ์]]/$C$6*100</f>
        <v>#DIV/0!</v>
      </c>
      <c r="K9" s="41" t="e">
        <f>rpt[[#Totals],[(5.7) ตราสารหนี้ที่มีอนุพันธ์แฝง]]/$C$6*100</f>
        <v>#DIV/0!</v>
      </c>
      <c r="L9" s="41" t="e">
        <f>rpt[[#Totals],[(5.8)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41" t="e">
        <f>rpt[[#Totals],[(5.9) หลักทรัพย์ยืมและให้ยืม]]/$C$6*100</f>
        <v>#DIV/0!</v>
      </c>
      <c r="N9" s="41" t="e">
        <f>rpt[[#Totals],[(5.10) หลักทรัพย์ซื้อหรือขายคืน]]/$C$6*100</f>
        <v>#DIV/0!</v>
      </c>
      <c r="O9" s="41" t="e">
        <f>rpt[[#Totals],[(5.11) กิจการเงินร่วมลงทุน]]/$C$6*100</f>
        <v>#DIV/0!</v>
      </c>
      <c r="P9" s="41" t="e">
        <f>rpt[[#Totals],[(5.12) การประกอบธุรกิจอื่น]]/$C$6*100</f>
        <v>#DIV/0!</v>
      </c>
      <c r="Q9" s="42" t="e">
        <f>rpt[[#Totals],[รวม]]/$C$6*100</f>
        <v>#DIV/0!</v>
      </c>
    </row>
    <row r="10" spans="1:18" ht="21" thickBot="1">
      <c r="A10" s="32" t="s">
        <v>156</v>
      </c>
    </row>
    <row r="11" spans="1:18">
      <c r="A11" s="43"/>
      <c r="B11" s="44"/>
      <c r="C11" s="44"/>
      <c r="D11" s="45"/>
      <c r="E11" s="46" t="s">
        <v>11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ht="147">
      <c r="A12" s="48" t="s">
        <v>157</v>
      </c>
      <c r="B12" s="49" t="s">
        <v>158</v>
      </c>
      <c r="C12" s="50" t="s">
        <v>159</v>
      </c>
      <c r="D12" s="50" t="s">
        <v>160</v>
      </c>
      <c r="E12" s="51" t="s">
        <v>161</v>
      </c>
      <c r="F12" s="51" t="s">
        <v>162</v>
      </c>
      <c r="G12" s="51" t="s">
        <v>163</v>
      </c>
      <c r="H12" s="51" t="s">
        <v>164</v>
      </c>
      <c r="I12" s="51" t="s">
        <v>165</v>
      </c>
      <c r="J12" s="51" t="s">
        <v>166</v>
      </c>
      <c r="K12" s="51" t="s">
        <v>167</v>
      </c>
      <c r="L12" s="52" t="s">
        <v>168</v>
      </c>
      <c r="M12" s="51" t="s">
        <v>169</v>
      </c>
      <c r="N12" s="51" t="s">
        <v>170</v>
      </c>
      <c r="O12" s="51" t="s">
        <v>171</v>
      </c>
      <c r="P12" s="53" t="s">
        <v>172</v>
      </c>
      <c r="Q12" s="54" t="s">
        <v>173</v>
      </c>
      <c r="R12" s="55"/>
    </row>
    <row r="13" spans="1:18">
      <c r="A13" s="56">
        <v>1</v>
      </c>
      <c r="B13" s="57"/>
      <c r="C13" s="58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1"/>
      <c r="P13" s="62"/>
      <c r="Q13" s="63">
        <f>SUM(rpt[[#This Row],[(5.1) เงินฝาก]:[(5.12) การประกอบธุรกิจอื่น]])</f>
        <v>0</v>
      </c>
      <c r="R13" s="55"/>
    </row>
    <row r="14" spans="1:18">
      <c r="A14" s="64">
        <v>2</v>
      </c>
      <c r="B14" s="65"/>
      <c r="C14" s="66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70"/>
      <c r="Q14" s="63">
        <f>SUM(rpt[[#This Row],[(5.1) เงินฝาก]:[(5.12) การประกอบธุรกิจอื่น]])</f>
        <v>0</v>
      </c>
      <c r="R14" s="55"/>
    </row>
    <row r="15" spans="1:18">
      <c r="A15" s="64">
        <v>3</v>
      </c>
      <c r="B15" s="65"/>
      <c r="C15" s="66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/>
      <c r="Q15" s="63">
        <f>SUM(rpt[[#This Row],[(5.1) เงินฝาก]:[(5.12) การประกอบธุรกิจอื่น]])</f>
        <v>0</v>
      </c>
      <c r="R15" s="55"/>
    </row>
    <row r="16" spans="1:18">
      <c r="A16" s="64">
        <v>4</v>
      </c>
      <c r="B16" s="65"/>
      <c r="C16" s="66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70"/>
      <c r="Q16" s="63">
        <f>SUM(rpt[[#This Row],[(5.1) เงินฝาก]:[(5.12) การประกอบธุรกิจอื่น]])</f>
        <v>0</v>
      </c>
      <c r="R16" s="55"/>
    </row>
    <row r="17" spans="1:18">
      <c r="A17" s="64">
        <v>5</v>
      </c>
      <c r="B17" s="65"/>
      <c r="C17" s="66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70"/>
      <c r="Q17" s="63">
        <f>SUM(rpt[[#This Row],[(5.1) เงินฝาก]:[(5.12) การประกอบธุรกิจอื่น]])</f>
        <v>0</v>
      </c>
      <c r="R17" s="55"/>
    </row>
    <row r="18" spans="1:18" hidden="1">
      <c r="A18" s="64">
        <v>6</v>
      </c>
      <c r="B18" s="65"/>
      <c r="C18" s="66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70"/>
      <c r="Q18" s="63">
        <f>SUM(rpt[[#This Row],[(5.1) เงินฝาก]:[(5.12) การประกอบธุรกิจอื่น]])</f>
        <v>0</v>
      </c>
      <c r="R18" s="55"/>
    </row>
    <row r="19" spans="1:18" hidden="1">
      <c r="A19" s="64">
        <v>7</v>
      </c>
      <c r="B19" s="65"/>
      <c r="C19" s="66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0"/>
      <c r="Q19" s="63">
        <f>SUM(rpt[[#This Row],[(5.1) เงินฝาก]:[(5.12) การประกอบธุรกิจอื่น]])</f>
        <v>0</v>
      </c>
      <c r="R19" s="55"/>
    </row>
    <row r="20" spans="1:18" hidden="1">
      <c r="A20" s="64">
        <v>8</v>
      </c>
      <c r="B20" s="65"/>
      <c r="C20" s="66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0"/>
      <c r="Q20" s="63">
        <f>SUM(rpt[[#This Row],[(5.1) เงินฝาก]:[(5.12) การประกอบธุรกิจอื่น]])</f>
        <v>0</v>
      </c>
      <c r="R20" s="55"/>
    </row>
    <row r="21" spans="1:18" hidden="1">
      <c r="A21" s="64">
        <v>9</v>
      </c>
      <c r="B21" s="65"/>
      <c r="C21" s="66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/>
      <c r="Q21" s="63">
        <f>SUM(rpt[[#This Row],[(5.1) เงินฝาก]:[(5.12) การประกอบธุรกิจอื่น]])</f>
        <v>0</v>
      </c>
      <c r="R21" s="55"/>
    </row>
    <row r="22" spans="1:18">
      <c r="A22" s="64">
        <v>10</v>
      </c>
      <c r="B22" s="65"/>
      <c r="C22" s="66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/>
      <c r="Q22" s="63">
        <f>SUM(rpt[[#This Row],[(5.1) เงินฝาก]:[(5.12) การประกอบธุรกิจอื่น]])</f>
        <v>0</v>
      </c>
      <c r="R22" s="55"/>
    </row>
    <row r="23" spans="1:18" hidden="1">
      <c r="A23" s="64">
        <v>11</v>
      </c>
      <c r="B23" s="65"/>
      <c r="C23" s="66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0"/>
      <c r="Q23" s="63">
        <f>SUM(rpt[[#This Row],[(5.1) เงินฝาก]:[(5.12) การประกอบธุรกิจอื่น]])</f>
        <v>0</v>
      </c>
      <c r="R23" s="55"/>
    </row>
    <row r="24" spans="1:18" hidden="1">
      <c r="A24" s="64">
        <v>12</v>
      </c>
      <c r="B24" s="65"/>
      <c r="C24" s="66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/>
      <c r="Q24" s="63">
        <f>SUM(rpt[[#This Row],[(5.1) เงินฝาก]:[(5.12) การประกอบธุรกิจอื่น]])</f>
        <v>0</v>
      </c>
      <c r="R24" s="55"/>
    </row>
    <row r="25" spans="1:18" hidden="1">
      <c r="A25" s="64">
        <v>13</v>
      </c>
      <c r="B25" s="65"/>
      <c r="C25" s="66"/>
      <c r="D25" s="6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0"/>
      <c r="Q25" s="63">
        <f>SUM(rpt[[#This Row],[(5.1) เงินฝาก]:[(5.12) การประกอบธุรกิจอื่น]])</f>
        <v>0</v>
      </c>
      <c r="R25" s="55"/>
    </row>
    <row r="26" spans="1:18" hidden="1">
      <c r="A26" s="64">
        <v>14</v>
      </c>
      <c r="B26" s="65"/>
      <c r="C26" s="66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/>
      <c r="Q26" s="63">
        <f>SUM(rpt[[#This Row],[(5.1) เงินฝาก]:[(5.12) การประกอบธุรกิจอื่น]])</f>
        <v>0</v>
      </c>
      <c r="R26" s="55"/>
    </row>
    <row r="27" spans="1:18" hidden="1">
      <c r="A27" s="64">
        <v>15</v>
      </c>
      <c r="B27" s="65"/>
      <c r="C27" s="66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0"/>
      <c r="Q27" s="63">
        <f>SUM(rpt[[#This Row],[(5.1) เงินฝาก]:[(5.12) การประกอบธุรกิจอื่น]])</f>
        <v>0</v>
      </c>
      <c r="R27" s="55"/>
    </row>
    <row r="28" spans="1:18" hidden="1">
      <c r="A28" s="64">
        <v>16</v>
      </c>
      <c r="B28" s="65"/>
      <c r="C28" s="66"/>
      <c r="D28" s="67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/>
      <c r="Q28" s="63">
        <f>SUM(rpt[[#This Row],[(5.1) เงินฝาก]:[(5.12) การประกอบธุรกิจอื่น]])</f>
        <v>0</v>
      </c>
      <c r="R28" s="55"/>
    </row>
    <row r="29" spans="1:18" hidden="1">
      <c r="A29" s="64">
        <v>17</v>
      </c>
      <c r="B29" s="65"/>
      <c r="C29" s="66"/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0"/>
      <c r="Q29" s="63">
        <f>SUM(rpt[[#This Row],[(5.1) เงินฝาก]:[(5.12) การประกอบธุรกิจอื่น]])</f>
        <v>0</v>
      </c>
      <c r="R29" s="55"/>
    </row>
    <row r="30" spans="1:18" hidden="1">
      <c r="A30" s="64">
        <v>18</v>
      </c>
      <c r="B30" s="65"/>
      <c r="C30" s="66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/>
      <c r="Q30" s="63">
        <f>SUM(rpt[[#This Row],[(5.1) เงินฝาก]:[(5.12) การประกอบธุรกิจอื่น]])</f>
        <v>0</v>
      </c>
      <c r="R30" s="55"/>
    </row>
    <row r="31" spans="1:18" hidden="1">
      <c r="A31" s="64">
        <v>19</v>
      </c>
      <c r="B31" s="65"/>
      <c r="C31" s="66"/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0"/>
      <c r="Q31" s="63">
        <f>SUM(rpt[[#This Row],[(5.1) เงินฝาก]:[(5.12) การประกอบธุรกิจอื่น]])</f>
        <v>0</v>
      </c>
      <c r="R31" s="55"/>
    </row>
    <row r="32" spans="1:18" hidden="1">
      <c r="A32" s="64">
        <v>20</v>
      </c>
      <c r="B32" s="65"/>
      <c r="C32" s="66"/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/>
      <c r="Q32" s="63">
        <f>SUM(rpt[[#This Row],[(5.1) เงินฝาก]:[(5.12) การประกอบธุรกิจอื่น]])</f>
        <v>0</v>
      </c>
      <c r="R32" s="55"/>
    </row>
    <row r="33" spans="1:18" hidden="1">
      <c r="A33" s="64">
        <v>21</v>
      </c>
      <c r="B33" s="65"/>
      <c r="C33" s="66"/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0"/>
      <c r="Q33" s="63">
        <f>SUM(rpt[[#This Row],[(5.1) เงินฝาก]:[(5.12) การประกอบธุรกิจอื่น]])</f>
        <v>0</v>
      </c>
      <c r="R33" s="55"/>
    </row>
    <row r="34" spans="1:18" hidden="1">
      <c r="A34" s="64">
        <v>22</v>
      </c>
      <c r="B34" s="65"/>
      <c r="C34" s="66"/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70"/>
      <c r="Q34" s="63">
        <f>SUM(rpt[[#This Row],[(5.1) เงินฝาก]:[(5.12) การประกอบธุรกิจอื่น]])</f>
        <v>0</v>
      </c>
      <c r="R34" s="55"/>
    </row>
    <row r="35" spans="1:18" hidden="1">
      <c r="A35" s="64">
        <v>23</v>
      </c>
      <c r="B35" s="65"/>
      <c r="C35" s="66"/>
      <c r="D35" s="67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0"/>
      <c r="Q35" s="63">
        <f>SUM(rpt[[#This Row],[(5.1) เงินฝาก]:[(5.12) การประกอบธุรกิจอื่น]])</f>
        <v>0</v>
      </c>
      <c r="R35" s="55"/>
    </row>
    <row r="36" spans="1:18" hidden="1">
      <c r="A36" s="64">
        <v>24</v>
      </c>
      <c r="B36" s="65"/>
      <c r="C36" s="66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70"/>
      <c r="Q36" s="63">
        <f>SUM(rpt[[#This Row],[(5.1) เงินฝาก]:[(5.12) การประกอบธุรกิจอื่น]])</f>
        <v>0</v>
      </c>
      <c r="R36" s="55"/>
    </row>
    <row r="37" spans="1:18" hidden="1">
      <c r="A37" s="64">
        <v>25</v>
      </c>
      <c r="B37" s="65"/>
      <c r="C37" s="66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0"/>
      <c r="Q37" s="63">
        <f>SUM(rpt[[#This Row],[(5.1) เงินฝาก]:[(5.12) การประกอบธุรกิจอื่น]])</f>
        <v>0</v>
      </c>
      <c r="R37" s="55"/>
    </row>
    <row r="38" spans="1:18" hidden="1">
      <c r="A38" s="64">
        <v>26</v>
      </c>
      <c r="B38" s="65"/>
      <c r="C38" s="66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0"/>
      <c r="Q38" s="63">
        <f>SUM(rpt[[#This Row],[(5.1) เงินฝาก]:[(5.12) การประกอบธุรกิจอื่น]])</f>
        <v>0</v>
      </c>
      <c r="R38" s="55"/>
    </row>
    <row r="39" spans="1:18" hidden="1">
      <c r="A39" s="64">
        <v>27</v>
      </c>
      <c r="B39" s="65"/>
      <c r="C39" s="66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0"/>
      <c r="Q39" s="63">
        <f>SUM(rpt[[#This Row],[(5.1) เงินฝาก]:[(5.12) การประกอบธุรกิจอื่น]])</f>
        <v>0</v>
      </c>
      <c r="R39" s="55"/>
    </row>
    <row r="40" spans="1:18" hidden="1">
      <c r="A40" s="64">
        <v>28</v>
      </c>
      <c r="B40" s="65"/>
      <c r="C40" s="66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70"/>
      <c r="Q40" s="63">
        <f>SUM(rpt[[#This Row],[(5.1) เงินฝาก]:[(5.12) การประกอบธุรกิจอื่น]])</f>
        <v>0</v>
      </c>
      <c r="R40" s="55"/>
    </row>
    <row r="41" spans="1:18" hidden="1">
      <c r="A41" s="64">
        <v>29</v>
      </c>
      <c r="B41" s="65"/>
      <c r="C41" s="66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70"/>
      <c r="Q41" s="63">
        <f>SUM(rpt[[#This Row],[(5.1) เงินฝาก]:[(5.12) การประกอบธุรกิจอื่น]])</f>
        <v>0</v>
      </c>
    </row>
    <row r="42" spans="1:18">
      <c r="A42" s="71">
        <v>30</v>
      </c>
      <c r="B42" s="72"/>
      <c r="C42" s="73"/>
      <c r="D42" s="74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77"/>
      <c r="Q42" s="63">
        <f>SUM(rpt[[#This Row],[(5.1) เงินฝาก]:[(5.12) การประกอบธุรกิจอื่น]])</f>
        <v>0</v>
      </c>
    </row>
    <row r="43" spans="1:18" ht="21" thickBot="1">
      <c r="A43" s="78"/>
      <c r="B43" s="79" t="s">
        <v>173</v>
      </c>
      <c r="C43" s="79"/>
      <c r="D43" s="80"/>
      <c r="E43" s="81">
        <f>SUBTOTAL(109,rpt[(5.1) เงินฝาก])</f>
        <v>0</v>
      </c>
      <c r="F43" s="81">
        <f>SUBTOTAL(109,rpt[(5.2) ตราสารหนี้])</f>
        <v>0</v>
      </c>
      <c r="G43" s="81">
        <f>SUBTOTAL(109,rpt[(5.3) ตราสารกึ่งหนี้กึ่งทุน])</f>
        <v>0</v>
      </c>
      <c r="H43" s="81">
        <f>SUBTOTAL(109,rpt[(5.4) ตราสารทุน])</f>
        <v>0</v>
      </c>
      <c r="I43" s="81">
        <f>SUBTOTAL(109,rpt[(5.5) หน่วยลงทุน])</f>
        <v>0</v>
      </c>
      <c r="J43" s="81">
        <f>SUBTOTAL(109,rpt[(5.6) อนุพันธ์])</f>
        <v>0</v>
      </c>
      <c r="K43" s="81">
        <f>SUBTOTAL(109,rpt[(5.7) ตราสารหนี้ที่มีอนุพันธ์แฝง])</f>
        <v>0</v>
      </c>
      <c r="L43" s="81">
        <f>SUBTOTAL(109,rpt[(5.8) เงินให้กู้ยืม ให้เช่าซื้อรถ 
รับอาวัลตั๋วเงิน และออกหนังสือค้ำประกัน])</f>
        <v>0</v>
      </c>
      <c r="M43" s="81">
        <f>SUBTOTAL(109,rpt[(5.9) หลักทรัพย์ยืมและให้ยืม])</f>
        <v>0</v>
      </c>
      <c r="N43" s="81">
        <f>SUBTOTAL(109,rpt[(5.10) หลักทรัพย์ซื้อหรือขายคืน])</f>
        <v>0</v>
      </c>
      <c r="O43" s="82">
        <f>SUBTOTAL(109,rpt[(5.11) กิจการเงินร่วมลงทุน])</f>
        <v>0</v>
      </c>
      <c r="P43" s="82">
        <f>SUBTOTAL(109,rpt[(5.12) การประกอบธุรกิจอื่น])</f>
        <v>0</v>
      </c>
      <c r="Q43" s="83">
        <f>SUBTOTAL(109,rpt[รวม])</f>
        <v>0</v>
      </c>
    </row>
    <row r="44" spans="1:18">
      <c r="A44" s="32"/>
      <c r="B44" s="84"/>
      <c r="C44" s="84"/>
      <c r="D44" s="32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8" ht="21" thickBot="1">
      <c r="A45" s="32" t="s">
        <v>174</v>
      </c>
      <c r="B45" s="84"/>
      <c r="C45" s="84"/>
      <c r="D45" s="32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8">
      <c r="A46" s="43"/>
      <c r="B46" s="44"/>
      <c r="C46" s="44"/>
      <c r="D46" s="44"/>
      <c r="E46" s="408"/>
      <c r="F46" s="408"/>
      <c r="G46" s="408" t="s">
        <v>11</v>
      </c>
      <c r="H46" s="408"/>
      <c r="I46" s="408"/>
      <c r="J46" s="408"/>
      <c r="K46" s="408"/>
      <c r="L46" s="409"/>
      <c r="M46" s="32"/>
      <c r="N46" s="32"/>
      <c r="O46" s="32"/>
      <c r="P46" s="32"/>
      <c r="Q46" s="32"/>
    </row>
    <row r="47" spans="1:18" ht="124">
      <c r="A47" s="86" t="s">
        <v>157</v>
      </c>
      <c r="B47" s="87" t="s">
        <v>158</v>
      </c>
      <c r="C47" s="87" t="s">
        <v>159</v>
      </c>
      <c r="D47" s="87" t="s">
        <v>160</v>
      </c>
      <c r="E47" s="410" t="s">
        <v>175</v>
      </c>
      <c r="F47" s="411"/>
      <c r="G47" s="88" t="s">
        <v>176</v>
      </c>
      <c r="H47" s="88" t="s">
        <v>177</v>
      </c>
      <c r="I47" s="88" t="s">
        <v>178</v>
      </c>
      <c r="J47" s="88" t="s">
        <v>179</v>
      </c>
      <c r="K47" s="88" t="s">
        <v>180</v>
      </c>
      <c r="L47" s="89" t="s">
        <v>173</v>
      </c>
      <c r="M47" s="90"/>
      <c r="N47" s="90"/>
      <c r="O47" s="90"/>
      <c r="P47" s="90"/>
    </row>
    <row r="48" spans="1:18">
      <c r="A48" s="56">
        <v>1</v>
      </c>
      <c r="B48" s="57"/>
      <c r="C48" s="58"/>
      <c r="D48" s="91"/>
      <c r="E48" s="412"/>
      <c r="F48" s="413"/>
      <c r="G48" s="92"/>
      <c r="H48" s="66"/>
      <c r="I48" s="66"/>
      <c r="J48" s="92"/>
      <c r="K48" s="66"/>
      <c r="L48" s="93"/>
      <c r="M48" s="94"/>
      <c r="N48" s="94"/>
      <c r="O48" s="94"/>
      <c r="P48" s="94"/>
    </row>
    <row r="49" spans="1:17">
      <c r="A49" s="64">
        <v>2</v>
      </c>
      <c r="B49" s="65"/>
      <c r="C49" s="66"/>
      <c r="D49" s="95"/>
      <c r="E49" s="406"/>
      <c r="F49" s="407"/>
      <c r="G49" s="92"/>
      <c r="H49" s="66"/>
      <c r="I49" s="66"/>
      <c r="J49" s="92"/>
      <c r="K49" s="66"/>
      <c r="L49" s="93"/>
      <c r="M49" s="94"/>
      <c r="N49" s="94"/>
      <c r="O49" s="94"/>
      <c r="P49" s="94"/>
    </row>
    <row r="50" spans="1:17">
      <c r="A50" s="64">
        <v>3</v>
      </c>
      <c r="B50" s="65"/>
      <c r="C50" s="66"/>
      <c r="D50" s="95"/>
      <c r="E50" s="406"/>
      <c r="F50" s="407"/>
      <c r="G50" s="92"/>
      <c r="H50" s="66"/>
      <c r="I50" s="66"/>
      <c r="J50" s="92"/>
      <c r="K50" s="66"/>
      <c r="L50" s="93"/>
      <c r="M50" s="94"/>
      <c r="N50" s="94"/>
      <c r="O50" s="94"/>
      <c r="P50" s="94"/>
    </row>
    <row r="51" spans="1:17">
      <c r="A51" s="64">
        <v>4</v>
      </c>
      <c r="B51" s="65"/>
      <c r="C51" s="66"/>
      <c r="D51" s="95"/>
      <c r="E51" s="406"/>
      <c r="F51" s="407"/>
      <c r="G51" s="92"/>
      <c r="H51" s="66"/>
      <c r="I51" s="66"/>
      <c r="J51" s="92"/>
      <c r="K51" s="66"/>
      <c r="L51" s="93"/>
      <c r="M51" s="94"/>
      <c r="N51" s="94"/>
      <c r="O51" s="94"/>
      <c r="P51" s="94"/>
    </row>
    <row r="52" spans="1:17">
      <c r="A52" s="64">
        <v>5</v>
      </c>
      <c r="B52" s="65"/>
      <c r="C52" s="66"/>
      <c r="D52" s="95"/>
      <c r="E52" s="406"/>
      <c r="F52" s="407"/>
      <c r="G52" s="92"/>
      <c r="H52" s="66"/>
      <c r="I52" s="66"/>
      <c r="J52" s="92"/>
      <c r="K52" s="66"/>
      <c r="L52" s="93"/>
      <c r="M52" s="94"/>
      <c r="N52" s="94"/>
      <c r="O52" s="94"/>
      <c r="P52" s="94"/>
    </row>
    <row r="53" spans="1:17" ht="21" thickBot="1">
      <c r="A53" s="96"/>
      <c r="B53" s="97" t="s">
        <v>173</v>
      </c>
      <c r="C53" s="97"/>
      <c r="D53" s="98"/>
      <c r="E53" s="99"/>
      <c r="F53" s="100"/>
      <c r="G53" s="101">
        <f>SUBTOTAL(109,rpt[(5.2) ตราสารหนี้])</f>
        <v>0</v>
      </c>
      <c r="H53" s="102">
        <f>SUBTOTAL(109,rpt[(5.3) ตราสารกึ่งหนี้กึ่งทุน])</f>
        <v>0</v>
      </c>
      <c r="I53" s="102">
        <f>SUBTOTAL(109,rpt[(5.4) ตราสารทุน])</f>
        <v>0</v>
      </c>
      <c r="J53" s="102">
        <f>SUBTOTAL(109,rpt[(5.5) หน่วยลงทุน])</f>
        <v>0</v>
      </c>
      <c r="K53" s="102">
        <f>SUBTOTAL(109,rpt[(5.6) อนุพันธ์])</f>
        <v>0</v>
      </c>
      <c r="L53" s="103">
        <f>SUBTOTAL(109,rpt[รวม])</f>
        <v>0</v>
      </c>
      <c r="M53" s="85"/>
      <c r="N53" s="85"/>
      <c r="O53" s="85"/>
      <c r="P53" s="85"/>
    </row>
    <row r="54" spans="1:17">
      <c r="A54" s="32"/>
      <c r="B54" s="84"/>
      <c r="C54" s="84"/>
      <c r="D54" s="32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>
      <c r="A55" s="32"/>
      <c r="B55" s="84"/>
      <c r="C55" s="84"/>
      <c r="D55" s="32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>
      <c r="A56" s="32"/>
      <c r="B56" s="84"/>
      <c r="C56" s="84"/>
      <c r="D56" s="32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>
      <c r="E57" s="104"/>
    </row>
    <row r="58" spans="1:17">
      <c r="A58" s="33" t="s">
        <v>254</v>
      </c>
      <c r="B58" s="33" t="s">
        <v>181</v>
      </c>
      <c r="E58" s="104"/>
    </row>
    <row r="59" spans="1:17">
      <c r="B59" s="33" t="s">
        <v>182</v>
      </c>
    </row>
    <row r="60" spans="1:17">
      <c r="B60" s="33" t="s">
        <v>183</v>
      </c>
    </row>
    <row r="61" spans="1:17">
      <c r="B61" s="33" t="s">
        <v>184</v>
      </c>
    </row>
    <row r="62" spans="1:17">
      <c r="B62" s="33" t="s">
        <v>185</v>
      </c>
    </row>
    <row r="63" spans="1:17">
      <c r="B63" s="33" t="s">
        <v>186</v>
      </c>
    </row>
    <row r="64" spans="1:17">
      <c r="B64" s="33" t="s">
        <v>187</v>
      </c>
    </row>
    <row r="65" spans="1:3">
      <c r="B65" s="33" t="s">
        <v>188</v>
      </c>
    </row>
    <row r="66" spans="1:3">
      <c r="B66" s="33" t="s">
        <v>189</v>
      </c>
    </row>
    <row r="67" spans="1:3">
      <c r="B67" s="33" t="s">
        <v>190</v>
      </c>
    </row>
    <row r="68" spans="1:3">
      <c r="B68" s="33" t="s">
        <v>191</v>
      </c>
    </row>
    <row r="69" spans="1:3">
      <c r="B69" s="33" t="s">
        <v>192</v>
      </c>
    </row>
    <row r="70" spans="1:3">
      <c r="B70" s="33" t="s">
        <v>193</v>
      </c>
    </row>
    <row r="71" spans="1:3">
      <c r="B71" s="33" t="s">
        <v>194</v>
      </c>
    </row>
    <row r="72" spans="1:3">
      <c r="B72" s="33" t="s">
        <v>195</v>
      </c>
    </row>
    <row r="73" spans="1:3">
      <c r="B73" s="33" t="s">
        <v>196</v>
      </c>
    </row>
    <row r="74" spans="1:3">
      <c r="B74" s="105" t="s">
        <v>197</v>
      </c>
    </row>
    <row r="75" spans="1:3">
      <c r="B75" s="105" t="s">
        <v>198</v>
      </c>
      <c r="C75" s="106"/>
    </row>
    <row r="76" spans="1:3">
      <c r="A76" s="26"/>
    </row>
    <row r="77" spans="1:3">
      <c r="A77" s="107"/>
    </row>
    <row r="78" spans="1:3">
      <c r="A78" s="107"/>
    </row>
  </sheetData>
  <autoFilter ref="A47:L47" xr:uid="{BA1B9251-427C-4693-A01A-EE9C57D1CAE1}">
    <filterColumn colId="4" showButton="0"/>
  </autoFilter>
  <mergeCells count="8">
    <mergeCell ref="E51:F51"/>
    <mergeCell ref="E52:F52"/>
    <mergeCell ref="E46:F46"/>
    <mergeCell ref="G46:L46"/>
    <mergeCell ref="E47:F47"/>
    <mergeCell ref="E48:F48"/>
    <mergeCell ref="E49:F49"/>
    <mergeCell ref="E50:F50"/>
  </mergeCells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{B8C3C5EC-838C-477A-A1F6-3FB6F85E5C4D}</x14:id>
        </ext>
      </extLst>
    </cfRule>
  </conditionalFormatting>
  <conditionalFormatting sqref="E8:Q8">
    <cfRule type="cellIs" dxfId="3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{BD12FB50-EC52-44B2-8A18-0906A128F910}</x14:id>
        </ext>
      </extLst>
    </cfRule>
  </conditionalFormatting>
  <conditionalFormatting sqref="E9:Q9">
    <cfRule type="cellIs" dxfId="2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{CD9EE5D0-C3B1-4121-A59E-7CC25C83BB2C}</x14:id>
        </ext>
      </extLst>
    </cfRule>
  </conditionalFormatting>
  <dataValidations count="1">
    <dataValidation type="list" allowBlank="1" showInputMessage="1" showErrorMessage="1" sqref="D13:D42 D48:D52" xr:uid="{AA69CDEA-9982-43B4-94A1-EC6AEDCCC9E1}">
      <formula1>$B$64:$B$67</formula1>
    </dataValidation>
  </dataValidations>
  <pageMargins left="0.25" right="0.25" top="0.25" bottom="0.25" header="0.3" footer="0.3"/>
  <pageSetup paperSize="9" scale="36" fitToHeight="0" orientation="landscape" r:id="rId1"/>
  <headerFooter>
    <oddFooter>&amp;C&amp;"TH SarabunPSK,Regular"&amp;24&amp;P&amp;R&amp;"TH SarabunPSK,Regular"&amp;24&amp;F
&amp;A</oddFooter>
  </headerFooter>
  <rowBreaks count="1" manualBreakCount="1">
    <brk id="57" max="16383" man="1"/>
  </rowBreak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C3C5EC-838C-477A-A1F6-3FB6F85E5C4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BD12FB50-EC52-44B2-8A18-0906A128F91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E8:Q8</xm:sqref>
        </x14:conditionalFormatting>
        <x14:conditionalFormatting xmlns:xm="http://schemas.microsoft.com/office/excel/2006/main">
          <x14:cfRule type="dataBar" id="{CD9EE5D0-C3B1-4121-A59E-7CC25C83BB2C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E9:Q9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7108-1CAA-417D-9DCB-41376F829EB3}">
  <sheetPr codeName="Sheet10"/>
  <dimension ref="A1:Q135"/>
  <sheetViews>
    <sheetView tabSelected="1" topLeftCell="A50" zoomScale="80" zoomScaleNormal="80" zoomScaleSheetLayoutView="70" workbookViewId="0">
      <selection activeCell="A80" sqref="A80"/>
    </sheetView>
  </sheetViews>
  <sheetFormatPr defaultColWidth="6.54296875" defaultRowHeight="20.5"/>
  <cols>
    <col min="1" max="1" width="16.1796875" style="33" customWidth="1"/>
    <col min="2" max="2" width="55.81640625" style="33" customWidth="1"/>
    <col min="3" max="3" width="40.7265625" style="33" customWidth="1"/>
    <col min="4" max="4" width="25.6328125" style="33" bestFit="1" customWidth="1"/>
    <col min="5" max="16" width="20.453125" style="33" customWidth="1"/>
    <col min="17" max="17" width="27.6328125" style="33" customWidth="1"/>
    <col min="18" max="16384" width="6.54296875" style="33"/>
  </cols>
  <sheetData>
    <row r="1" spans="1:17">
      <c r="A1" s="32" t="s">
        <v>199</v>
      </c>
      <c r="P1" s="143" t="s">
        <v>200</v>
      </c>
    </row>
    <row r="3" spans="1:17">
      <c r="A3" s="32" t="s">
        <v>150</v>
      </c>
      <c r="C3" s="34"/>
    </row>
    <row r="4" spans="1:17">
      <c r="A4" s="32" t="s">
        <v>151</v>
      </c>
      <c r="C4" s="35"/>
    </row>
    <row r="5" spans="1:17">
      <c r="A5" s="32" t="s">
        <v>152</v>
      </c>
      <c r="C5" s="36"/>
    </row>
    <row r="6" spans="1:17">
      <c r="A6" s="32" t="s">
        <v>153</v>
      </c>
      <c r="C6" s="36"/>
    </row>
    <row r="8" spans="1:17">
      <c r="D8" s="37" t="s">
        <v>154</v>
      </c>
      <c r="E8" s="38" t="e">
        <f>rpt.end[[#Totals],[(5.1) เงินฝาก]]/$C$5*100</f>
        <v>#DIV/0!</v>
      </c>
      <c r="F8" s="38" t="e">
        <f>rpt.end[[#Totals],[(5.2) ตราสารหนี้]]/$C$5*100</f>
        <v>#DIV/0!</v>
      </c>
      <c r="G8" s="38" t="e">
        <f>rpt.end[[#Totals],[(5.3) ตราสารกึ่งหนี้กึ่งทุน]]/$C$5*100</f>
        <v>#DIV/0!</v>
      </c>
      <c r="H8" s="38" t="e">
        <f>rpt.end[[#Totals],[(5.4) ตราสารทุน]]/$C$5*100</f>
        <v>#DIV/0!</v>
      </c>
      <c r="I8" s="38" t="e">
        <f>rpt.end[[#Totals],[(5.5) หน่วยลงทุน]]/$C$5*100</f>
        <v>#DIV/0!</v>
      </c>
      <c r="J8" s="38" t="e">
        <f>rpt.end[[#Totals],[(5.6) อนุพันธ์]]/$C$5*100</f>
        <v>#DIV/0!</v>
      </c>
      <c r="K8" s="38" t="e">
        <f>rpt.end[[#Totals],[(5.7) ตราสารหนี้ที่มีอนุพันธ์แฝง]]/$C$5*100</f>
        <v>#DIV/0!</v>
      </c>
      <c r="L8" s="38" t="e">
        <f>rpt.end[[#Totals],[(5.8) เงินให้กู้ยืม ให้เช่าซื้อรถ 
รับอาวัลตั๋วเงิน และออกหนังสือค้ำประกัน]]/$C$5*100</f>
        <v>#DIV/0!</v>
      </c>
      <c r="M8" s="38" t="e">
        <f>rpt.end[[#Totals],[(5.9) หลักทรัพย์ยืมและให้ยืม]]/$C$5*100</f>
        <v>#DIV/0!</v>
      </c>
      <c r="N8" s="38" t="e">
        <f>rpt.end[[#Totals],[(5.10) หลักทรัพย์ซื้อหรือขายคืน]]/$C$5*100</f>
        <v>#DIV/0!</v>
      </c>
      <c r="O8" s="38" t="e">
        <f>rpt.end[[#Totals],[(5.11) กิจการเงินร่วมลงทุน]]/$C$5*100</f>
        <v>#DIV/0!</v>
      </c>
      <c r="P8" s="39" t="e">
        <f>rpt.end[[#Totals],[รวม]]/$C$5*100</f>
        <v>#DIV/0!</v>
      </c>
    </row>
    <row r="9" spans="1:17">
      <c r="D9" s="40" t="s">
        <v>155</v>
      </c>
      <c r="E9" s="41" t="e">
        <f>rpt.end[[#Totals],[(5.1) เงินฝาก]]/$C$6*100</f>
        <v>#DIV/0!</v>
      </c>
      <c r="F9" s="41" t="e">
        <f>rpt.end[[#Totals],[(5.2) ตราสารหนี้]]/$C$6*100</f>
        <v>#DIV/0!</v>
      </c>
      <c r="G9" s="41" t="e">
        <f>rpt.end[[#Totals],[(5.3) ตราสารกึ่งหนี้กึ่งทุน]]/$C$6*100</f>
        <v>#DIV/0!</v>
      </c>
      <c r="H9" s="41" t="e">
        <f>rpt.end[[#Totals],[(5.4) ตราสารทุน]]/$C$6*100</f>
        <v>#DIV/0!</v>
      </c>
      <c r="I9" s="41" t="e">
        <f>rpt.end[[#Totals],[(5.5) หน่วยลงทุน]]/$C$6*100</f>
        <v>#DIV/0!</v>
      </c>
      <c r="J9" s="41" t="e">
        <f>rpt.end[[#Totals],[(5.6) อนุพันธ์]]/$C$6*100</f>
        <v>#DIV/0!</v>
      </c>
      <c r="K9" s="41" t="e">
        <f>rpt.end[[#Totals],[(5.7) ตราสารหนี้ที่มีอนุพันธ์แฝง]]/$C$6*100</f>
        <v>#DIV/0!</v>
      </c>
      <c r="L9" s="41" t="e">
        <f>rpt.end[[#Totals],[(5.8)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41" t="e">
        <f>rpt.end[[#Totals],[(5.9) หลักทรัพย์ยืมและให้ยืม]]/$C$6*100</f>
        <v>#DIV/0!</v>
      </c>
      <c r="N9" s="41" t="e">
        <f>rpt.end[[#Totals],[(5.10) หลักทรัพย์ซื้อหรือขายคืน]]/$C$6*100</f>
        <v>#DIV/0!</v>
      </c>
      <c r="O9" s="41" t="e">
        <f>rpt.end[[#Totals],[(5.11) กิจการเงินร่วมลงทุน]]/$C$6*100</f>
        <v>#DIV/0!</v>
      </c>
      <c r="P9" s="42" t="e">
        <f>rpt.end[[#Totals],[รวม]]/$C$6*100</f>
        <v>#DIV/0!</v>
      </c>
    </row>
    <row r="10" spans="1:17" ht="21" thickBot="1">
      <c r="A10" s="32" t="s">
        <v>201</v>
      </c>
    </row>
    <row r="11" spans="1:17">
      <c r="A11" s="43"/>
      <c r="B11" s="44"/>
      <c r="C11" s="44"/>
      <c r="D11" s="45"/>
      <c r="E11" s="46" t="s">
        <v>202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</row>
    <row r="12" spans="1:17" ht="147">
      <c r="A12" s="48" t="s">
        <v>157</v>
      </c>
      <c r="B12" s="49" t="s">
        <v>158</v>
      </c>
      <c r="C12" s="50" t="s">
        <v>159</v>
      </c>
      <c r="D12" s="50" t="s">
        <v>160</v>
      </c>
      <c r="E12" s="51" t="s">
        <v>161</v>
      </c>
      <c r="F12" s="51" t="s">
        <v>162</v>
      </c>
      <c r="G12" s="51" t="s">
        <v>163</v>
      </c>
      <c r="H12" s="51" t="s">
        <v>164</v>
      </c>
      <c r="I12" s="51" t="s">
        <v>165</v>
      </c>
      <c r="J12" s="51" t="s">
        <v>166</v>
      </c>
      <c r="K12" s="51" t="s">
        <v>167</v>
      </c>
      <c r="L12" s="52" t="s">
        <v>168</v>
      </c>
      <c r="M12" s="51" t="s">
        <v>169</v>
      </c>
      <c r="N12" s="51" t="s">
        <v>170</v>
      </c>
      <c r="O12" s="51" t="s">
        <v>171</v>
      </c>
      <c r="P12" s="54" t="s">
        <v>173</v>
      </c>
      <c r="Q12" s="55"/>
    </row>
    <row r="13" spans="1:17">
      <c r="A13" s="56">
        <v>1</v>
      </c>
      <c r="B13" s="57"/>
      <c r="C13" s="58"/>
      <c r="D13" s="108"/>
      <c r="E13" s="109"/>
      <c r="F13" s="60"/>
      <c r="G13" s="60"/>
      <c r="H13" s="60"/>
      <c r="I13" s="60"/>
      <c r="J13" s="60"/>
      <c r="K13" s="60"/>
      <c r="L13" s="60"/>
      <c r="M13" s="60"/>
      <c r="N13" s="60"/>
      <c r="O13" s="61"/>
      <c r="P13" s="110">
        <f>SUM(rpt.beg[[#This Row],[(5.1) เงินฝาก]:[(5.11) กิจการเงินร่วมลงทุน]])</f>
        <v>0</v>
      </c>
      <c r="Q13" s="55"/>
    </row>
    <row r="14" spans="1:17">
      <c r="A14" s="64">
        <v>2</v>
      </c>
      <c r="B14" s="65"/>
      <c r="C14" s="66"/>
      <c r="D14" s="92"/>
      <c r="E14" s="111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112">
        <f>SUM(rpt.beg[[#This Row],[(5.1) เงินฝาก]:[(5.11) กิจการเงินร่วมลงทุน]])</f>
        <v>0</v>
      </c>
      <c r="Q14" s="55"/>
    </row>
    <row r="15" spans="1:17">
      <c r="A15" s="64">
        <v>3</v>
      </c>
      <c r="B15" s="65"/>
      <c r="C15" s="66"/>
      <c r="D15" s="92"/>
      <c r="E15" s="111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112">
        <f>SUM(rpt.beg[[#This Row],[(5.1) เงินฝาก]:[(5.11) กิจการเงินร่วมลงทุน]])</f>
        <v>0</v>
      </c>
      <c r="Q15" s="55"/>
    </row>
    <row r="16" spans="1:17">
      <c r="A16" s="64">
        <v>4</v>
      </c>
      <c r="B16" s="65"/>
      <c r="C16" s="66"/>
      <c r="D16" s="92"/>
      <c r="E16" s="111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112">
        <f>SUM(rpt.beg[[#This Row],[(5.1) เงินฝาก]:[(5.11) กิจการเงินร่วมลงทุน]])</f>
        <v>0</v>
      </c>
      <c r="Q16" s="55"/>
    </row>
    <row r="17" spans="1:17">
      <c r="A17" s="64">
        <v>5</v>
      </c>
      <c r="B17" s="65"/>
      <c r="C17" s="66"/>
      <c r="D17" s="92"/>
      <c r="E17" s="111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112">
        <f>SUM(rpt.beg[[#This Row],[(5.1) เงินฝาก]:[(5.11) กิจการเงินร่วมลงทุน]])</f>
        <v>0</v>
      </c>
      <c r="Q17" s="55"/>
    </row>
    <row r="18" spans="1:17" hidden="1">
      <c r="A18" s="64">
        <v>6</v>
      </c>
      <c r="B18" s="65"/>
      <c r="C18" s="66"/>
      <c r="D18" s="92"/>
      <c r="E18" s="111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112">
        <f>SUM(rpt.beg[[#This Row],[(5.1) เงินฝาก]:[(5.11) กิจการเงินร่วมลงทุน]])</f>
        <v>0</v>
      </c>
      <c r="Q18" s="55"/>
    </row>
    <row r="19" spans="1:17" hidden="1">
      <c r="A19" s="64">
        <v>7</v>
      </c>
      <c r="B19" s="65"/>
      <c r="C19" s="66"/>
      <c r="D19" s="92"/>
      <c r="E19" s="111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112">
        <f>SUM(rpt.beg[[#This Row],[(5.1) เงินฝาก]:[(5.11) กิจการเงินร่วมลงทุน]])</f>
        <v>0</v>
      </c>
      <c r="Q19" s="55"/>
    </row>
    <row r="20" spans="1:17" hidden="1">
      <c r="A20" s="64">
        <v>8</v>
      </c>
      <c r="B20" s="65"/>
      <c r="C20" s="66"/>
      <c r="D20" s="92"/>
      <c r="E20" s="111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112">
        <f>SUM(rpt.beg[[#This Row],[(5.1) เงินฝาก]:[(5.11) กิจการเงินร่วมลงทุน]])</f>
        <v>0</v>
      </c>
      <c r="Q20" s="55"/>
    </row>
    <row r="21" spans="1:17" hidden="1">
      <c r="A21" s="64">
        <v>9</v>
      </c>
      <c r="B21" s="65"/>
      <c r="C21" s="66"/>
      <c r="D21" s="92"/>
      <c r="E21" s="111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112">
        <f>SUM(rpt.beg[[#This Row],[(5.1) เงินฝาก]:[(5.11) กิจการเงินร่วมลงทุน]])</f>
        <v>0</v>
      </c>
      <c r="Q21" s="55"/>
    </row>
    <row r="22" spans="1:17">
      <c r="A22" s="64">
        <v>10</v>
      </c>
      <c r="B22" s="65"/>
      <c r="C22" s="66"/>
      <c r="D22" s="92"/>
      <c r="E22" s="111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112">
        <f>SUM(rpt.beg[[#This Row],[(5.1) เงินฝาก]:[(5.11) กิจการเงินร่วมลงทุน]])</f>
        <v>0</v>
      </c>
      <c r="Q22" s="55"/>
    </row>
    <row r="23" spans="1:17" hidden="1">
      <c r="A23" s="64">
        <v>11</v>
      </c>
      <c r="B23" s="65"/>
      <c r="C23" s="66"/>
      <c r="D23" s="92"/>
      <c r="E23" s="111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112">
        <f>SUM(rpt.beg[[#This Row],[(5.1) เงินฝาก]:[(5.11) กิจการเงินร่วมลงทุน]])</f>
        <v>0</v>
      </c>
      <c r="Q23" s="55"/>
    </row>
    <row r="24" spans="1:17" hidden="1">
      <c r="A24" s="64">
        <v>12</v>
      </c>
      <c r="B24" s="65"/>
      <c r="C24" s="66"/>
      <c r="D24" s="92"/>
      <c r="E24" s="111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112">
        <f>SUM(rpt.beg[[#This Row],[(5.1) เงินฝาก]:[(5.11) กิจการเงินร่วมลงทุน]])</f>
        <v>0</v>
      </c>
      <c r="Q24" s="55"/>
    </row>
    <row r="25" spans="1:17" hidden="1">
      <c r="A25" s="64">
        <v>13</v>
      </c>
      <c r="B25" s="65"/>
      <c r="C25" s="66"/>
      <c r="D25" s="92"/>
      <c r="E25" s="111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112">
        <f>SUM(rpt.beg[[#This Row],[(5.1) เงินฝาก]:[(5.11) กิจการเงินร่วมลงทุน]])</f>
        <v>0</v>
      </c>
      <c r="Q25" s="55"/>
    </row>
    <row r="26" spans="1:17" hidden="1">
      <c r="A26" s="64">
        <v>14</v>
      </c>
      <c r="B26" s="65"/>
      <c r="C26" s="66"/>
      <c r="D26" s="92"/>
      <c r="E26" s="111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112">
        <f>SUM(rpt.beg[[#This Row],[(5.1) เงินฝาก]:[(5.11) กิจการเงินร่วมลงทุน]])</f>
        <v>0</v>
      </c>
      <c r="Q26" s="55"/>
    </row>
    <row r="27" spans="1:17" hidden="1">
      <c r="A27" s="64">
        <v>15</v>
      </c>
      <c r="B27" s="65"/>
      <c r="C27" s="66"/>
      <c r="D27" s="92"/>
      <c r="E27" s="111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112">
        <f>SUM(rpt.beg[[#This Row],[(5.1) เงินฝาก]:[(5.11) กิจการเงินร่วมลงทุน]])</f>
        <v>0</v>
      </c>
      <c r="Q27" s="55"/>
    </row>
    <row r="28" spans="1:17" hidden="1">
      <c r="A28" s="64">
        <v>16</v>
      </c>
      <c r="B28" s="65"/>
      <c r="C28" s="66"/>
      <c r="D28" s="92"/>
      <c r="E28" s="111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112">
        <f>SUM(rpt.beg[[#This Row],[(5.1) เงินฝาก]:[(5.11) กิจการเงินร่วมลงทุน]])</f>
        <v>0</v>
      </c>
      <c r="Q28" s="55"/>
    </row>
    <row r="29" spans="1:17" hidden="1">
      <c r="A29" s="64">
        <v>17</v>
      </c>
      <c r="B29" s="65"/>
      <c r="C29" s="66"/>
      <c r="D29" s="92"/>
      <c r="E29" s="111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112">
        <f>SUM(rpt.beg[[#This Row],[(5.1) เงินฝาก]:[(5.11) กิจการเงินร่วมลงทุน]])</f>
        <v>0</v>
      </c>
      <c r="Q29" s="55"/>
    </row>
    <row r="30" spans="1:17" hidden="1">
      <c r="A30" s="64">
        <v>18</v>
      </c>
      <c r="B30" s="65"/>
      <c r="C30" s="66"/>
      <c r="D30" s="92"/>
      <c r="E30" s="111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112">
        <f>SUM(rpt.beg[[#This Row],[(5.1) เงินฝาก]:[(5.11) กิจการเงินร่วมลงทุน]])</f>
        <v>0</v>
      </c>
      <c r="Q30" s="55"/>
    </row>
    <row r="31" spans="1:17" hidden="1">
      <c r="A31" s="64">
        <v>19</v>
      </c>
      <c r="B31" s="65"/>
      <c r="C31" s="66"/>
      <c r="D31" s="92"/>
      <c r="E31" s="111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112">
        <f>SUM(rpt.beg[[#This Row],[(5.1) เงินฝาก]:[(5.11) กิจการเงินร่วมลงทุน]])</f>
        <v>0</v>
      </c>
      <c r="Q31" s="55"/>
    </row>
    <row r="32" spans="1:17" hidden="1">
      <c r="A32" s="64">
        <v>20</v>
      </c>
      <c r="B32" s="65"/>
      <c r="C32" s="66"/>
      <c r="D32" s="92"/>
      <c r="E32" s="111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112">
        <f>SUM(rpt.beg[[#This Row],[(5.1) เงินฝาก]:[(5.11) กิจการเงินร่วมลงทุน]])</f>
        <v>0</v>
      </c>
      <c r="Q32" s="55"/>
    </row>
    <row r="33" spans="1:17" hidden="1">
      <c r="A33" s="64">
        <v>21</v>
      </c>
      <c r="B33" s="65"/>
      <c r="C33" s="66"/>
      <c r="D33" s="92"/>
      <c r="E33" s="111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112">
        <f>SUM(rpt.beg[[#This Row],[(5.1) เงินฝาก]:[(5.11) กิจการเงินร่วมลงทุน]])</f>
        <v>0</v>
      </c>
      <c r="Q33" s="55"/>
    </row>
    <row r="34" spans="1:17" hidden="1">
      <c r="A34" s="64">
        <v>22</v>
      </c>
      <c r="B34" s="65"/>
      <c r="C34" s="66"/>
      <c r="D34" s="92"/>
      <c r="E34" s="111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112">
        <f>SUM(rpt.beg[[#This Row],[(5.1) เงินฝาก]:[(5.11) กิจการเงินร่วมลงทุน]])</f>
        <v>0</v>
      </c>
      <c r="Q34" s="55"/>
    </row>
    <row r="35" spans="1:17" hidden="1">
      <c r="A35" s="64">
        <v>23</v>
      </c>
      <c r="B35" s="65"/>
      <c r="C35" s="66"/>
      <c r="D35" s="92"/>
      <c r="E35" s="111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112">
        <f>SUM(rpt.beg[[#This Row],[(5.1) เงินฝาก]:[(5.11) กิจการเงินร่วมลงทุน]])</f>
        <v>0</v>
      </c>
      <c r="Q35" s="55"/>
    </row>
    <row r="36" spans="1:17" hidden="1">
      <c r="A36" s="64">
        <v>24</v>
      </c>
      <c r="B36" s="65"/>
      <c r="C36" s="66"/>
      <c r="D36" s="92"/>
      <c r="E36" s="111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112">
        <f>SUM(rpt.beg[[#This Row],[(5.1) เงินฝาก]:[(5.11) กิจการเงินร่วมลงทุน]])</f>
        <v>0</v>
      </c>
      <c r="Q36" s="55"/>
    </row>
    <row r="37" spans="1:17" hidden="1">
      <c r="A37" s="64">
        <v>25</v>
      </c>
      <c r="B37" s="65"/>
      <c r="C37" s="66"/>
      <c r="D37" s="92"/>
      <c r="E37" s="111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112">
        <f>SUM(rpt.beg[[#This Row],[(5.1) เงินฝาก]:[(5.11) กิจการเงินร่วมลงทุน]])</f>
        <v>0</v>
      </c>
      <c r="Q37" s="55"/>
    </row>
    <row r="38" spans="1:17" hidden="1">
      <c r="A38" s="64">
        <v>26</v>
      </c>
      <c r="B38" s="65"/>
      <c r="C38" s="66"/>
      <c r="D38" s="92"/>
      <c r="E38" s="111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112">
        <f>SUM(rpt.beg[[#This Row],[(5.1) เงินฝาก]:[(5.11) กิจการเงินร่วมลงทุน]])</f>
        <v>0</v>
      </c>
      <c r="Q38" s="55"/>
    </row>
    <row r="39" spans="1:17" hidden="1">
      <c r="A39" s="64">
        <v>27</v>
      </c>
      <c r="B39" s="65"/>
      <c r="C39" s="66"/>
      <c r="D39" s="92"/>
      <c r="E39" s="111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112">
        <f>SUM(rpt.beg[[#This Row],[(5.1) เงินฝาก]:[(5.11) กิจการเงินร่วมลงทุน]])</f>
        <v>0</v>
      </c>
      <c r="Q39" s="55"/>
    </row>
    <row r="40" spans="1:17" hidden="1">
      <c r="A40" s="64">
        <v>28</v>
      </c>
      <c r="B40" s="65"/>
      <c r="C40" s="66"/>
      <c r="D40" s="92"/>
      <c r="E40" s="111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112">
        <f>SUM(rpt.beg[[#This Row],[(5.1) เงินฝาก]:[(5.11) กิจการเงินร่วมลงทุน]])</f>
        <v>0</v>
      </c>
      <c r="Q40" s="55"/>
    </row>
    <row r="41" spans="1:17" hidden="1">
      <c r="A41" s="64">
        <v>29</v>
      </c>
      <c r="B41" s="65"/>
      <c r="C41" s="66"/>
      <c r="D41" s="92"/>
      <c r="E41" s="111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112">
        <f>SUM(rpt.beg[[#This Row],[(5.1) เงินฝาก]:[(5.11) กิจการเงินร่วมลงทุน]])</f>
        <v>0</v>
      </c>
    </row>
    <row r="42" spans="1:17">
      <c r="A42" s="71">
        <v>30</v>
      </c>
      <c r="B42" s="72"/>
      <c r="C42" s="73"/>
      <c r="D42" s="113"/>
      <c r="E42" s="114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115">
        <f>SUM(rpt.beg[[#This Row],[(5.1) เงินฝาก]:[(5.11) กิจการเงินร่วมลงทุน]])</f>
        <v>0</v>
      </c>
    </row>
    <row r="43" spans="1:17" ht="21" thickBot="1">
      <c r="A43" s="78"/>
      <c r="B43" s="79" t="s">
        <v>173</v>
      </c>
      <c r="C43" s="79"/>
      <c r="D43" s="116"/>
      <c r="E43" s="117">
        <f>SUBTOTAL(109,rpt.beg[(5.1) เงินฝาก])</f>
        <v>0</v>
      </c>
      <c r="F43" s="81">
        <f>SUBTOTAL(109,rpt.beg[(5.2) ตราสารหนี้])</f>
        <v>0</v>
      </c>
      <c r="G43" s="81">
        <f>SUBTOTAL(109,rpt.beg[(5.3) ตราสารกึ่งหนี้กึ่งทุน])</f>
        <v>0</v>
      </c>
      <c r="H43" s="81">
        <f>SUBTOTAL(109,rpt.beg[(5.4) ตราสารทุน])</f>
        <v>0</v>
      </c>
      <c r="I43" s="81">
        <f>SUBTOTAL(109,rpt.beg[(5.5) หน่วยลงทุน])</f>
        <v>0</v>
      </c>
      <c r="J43" s="81">
        <f>SUBTOTAL(109,rpt.beg[(5.6) อนุพันธ์])</f>
        <v>0</v>
      </c>
      <c r="K43" s="81">
        <f>SUBTOTAL(109,rpt.beg[(5.7) ตราสารหนี้ที่มีอนุพันธ์แฝง])</f>
        <v>0</v>
      </c>
      <c r="L43" s="81">
        <f>SUBTOTAL(109,rpt.beg[(5.8) เงินให้กู้ยืม ให้เช่าซื้อรถ 
รับอาวัลตั๋วเงิน และออกหนังสือค้ำประกัน])</f>
        <v>0</v>
      </c>
      <c r="M43" s="81">
        <f>SUBTOTAL(109,rpt.beg[(5.9) หลักทรัพย์ยืมและให้ยืม])</f>
        <v>0</v>
      </c>
      <c r="N43" s="81">
        <f>SUBTOTAL(109,rpt.beg[(5.10) หลักทรัพย์ซื้อหรือขายคืน])</f>
        <v>0</v>
      </c>
      <c r="O43" s="82">
        <f>SUBTOTAL(109,rpt.beg[(5.11) กิจการเงินร่วมลงทุน])</f>
        <v>0</v>
      </c>
      <c r="P43" s="83">
        <f>SUBTOTAL(109,rpt.beg[รวม])</f>
        <v>0</v>
      </c>
    </row>
    <row r="44" spans="1:17">
      <c r="E44" s="104"/>
    </row>
    <row r="45" spans="1:17" ht="21" thickBot="1">
      <c r="A45" s="32" t="s">
        <v>203</v>
      </c>
      <c r="E45" s="104"/>
    </row>
    <row r="46" spans="1:17" ht="21" thickBot="1">
      <c r="A46" s="43"/>
      <c r="B46" s="44"/>
      <c r="C46" s="44"/>
      <c r="D46" s="45"/>
      <c r="E46" s="46" t="s">
        <v>202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</row>
    <row r="47" spans="1:17" ht="158">
      <c r="A47" s="48" t="s">
        <v>157</v>
      </c>
      <c r="B47" s="49" t="s">
        <v>158</v>
      </c>
      <c r="C47" s="50" t="s">
        <v>159</v>
      </c>
      <c r="D47" s="50" t="s">
        <v>160</v>
      </c>
      <c r="E47" s="51" t="s">
        <v>161</v>
      </c>
      <c r="F47" s="51" t="s">
        <v>162</v>
      </c>
      <c r="G47" s="51" t="s">
        <v>163</v>
      </c>
      <c r="H47" s="51" t="s">
        <v>164</v>
      </c>
      <c r="I47" s="51" t="s">
        <v>165</v>
      </c>
      <c r="J47" s="51" t="s">
        <v>166</v>
      </c>
      <c r="K47" s="51" t="s">
        <v>167</v>
      </c>
      <c r="L47" s="52" t="s">
        <v>168</v>
      </c>
      <c r="M47" s="51" t="s">
        <v>169</v>
      </c>
      <c r="N47" s="51" t="s">
        <v>170</v>
      </c>
      <c r="O47" s="51" t="s">
        <v>171</v>
      </c>
      <c r="P47" s="54" t="s">
        <v>173</v>
      </c>
      <c r="Q47" s="118" t="s">
        <v>204</v>
      </c>
    </row>
    <row r="48" spans="1:17">
      <c r="A48" s="56">
        <v>1</v>
      </c>
      <c r="B48" s="57"/>
      <c r="C48" s="58"/>
      <c r="D48" s="108"/>
      <c r="E48" s="119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110">
        <f>SUM(rpt.chg[[#This Row],[(5.1) เงินฝาก]:[(5.11) กิจการเงินร่วมลงทุน]])</f>
        <v>0</v>
      </c>
      <c r="Q48" s="120"/>
    </row>
    <row r="49" spans="1:17">
      <c r="A49" s="64">
        <v>2</v>
      </c>
      <c r="B49" s="65"/>
      <c r="C49" s="66"/>
      <c r="D49" s="92"/>
      <c r="E49" s="111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112">
        <f>SUM(rpt.chg[[#This Row],[(5.1) เงินฝาก]:[(5.11) กิจการเงินร่วมลงทุน]])</f>
        <v>0</v>
      </c>
      <c r="Q49" s="121"/>
    </row>
    <row r="50" spans="1:17">
      <c r="A50" s="64">
        <v>3</v>
      </c>
      <c r="B50" s="65"/>
      <c r="C50" s="66"/>
      <c r="D50" s="92"/>
      <c r="E50" s="111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112">
        <f>SUM(rpt.chg[[#This Row],[(5.1) เงินฝาก]:[(5.11) กิจการเงินร่วมลงทุน]])</f>
        <v>0</v>
      </c>
      <c r="Q50" s="121"/>
    </row>
    <row r="51" spans="1:17">
      <c r="A51" s="64">
        <v>4</v>
      </c>
      <c r="B51" s="65"/>
      <c r="C51" s="66"/>
      <c r="D51" s="92"/>
      <c r="E51" s="111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112">
        <f>SUM(rpt.chg[[#This Row],[(5.1) เงินฝาก]:[(5.11) กิจการเงินร่วมลงทุน]])</f>
        <v>0</v>
      </c>
      <c r="Q51" s="121"/>
    </row>
    <row r="52" spans="1:17">
      <c r="A52" s="64">
        <v>5</v>
      </c>
      <c r="B52" s="65"/>
      <c r="C52" s="66"/>
      <c r="D52" s="92"/>
      <c r="E52" s="111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112">
        <f>SUM(rpt.chg[[#This Row],[(5.1) เงินฝาก]:[(5.11) กิจการเงินร่วมลงทุน]])</f>
        <v>0</v>
      </c>
      <c r="Q52" s="121"/>
    </row>
    <row r="53" spans="1:17" hidden="1">
      <c r="A53" s="64">
        <v>6</v>
      </c>
      <c r="B53" s="65"/>
      <c r="C53" s="66"/>
      <c r="D53" s="92"/>
      <c r="E53" s="111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112">
        <f>SUM(rpt.chg[[#This Row],[(5.1) เงินฝาก]:[(5.11) กิจการเงินร่วมลงทุน]])</f>
        <v>0</v>
      </c>
      <c r="Q53" s="121"/>
    </row>
    <row r="54" spans="1:17" hidden="1">
      <c r="A54" s="64">
        <v>7</v>
      </c>
      <c r="B54" s="65"/>
      <c r="C54" s="66"/>
      <c r="D54" s="92"/>
      <c r="E54" s="111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112">
        <f>SUM(rpt.chg[[#This Row],[(5.1) เงินฝาก]:[(5.11) กิจการเงินร่วมลงทุน]])</f>
        <v>0</v>
      </c>
      <c r="Q54" s="121"/>
    </row>
    <row r="55" spans="1:17" hidden="1">
      <c r="A55" s="64">
        <v>8</v>
      </c>
      <c r="B55" s="65"/>
      <c r="C55" s="66"/>
      <c r="D55" s="92"/>
      <c r="E55" s="111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112">
        <f>SUM(rpt.chg[[#This Row],[(5.1) เงินฝาก]:[(5.11) กิจการเงินร่วมลงทุน]])</f>
        <v>0</v>
      </c>
      <c r="Q55" s="121"/>
    </row>
    <row r="56" spans="1:17" hidden="1">
      <c r="A56" s="64">
        <v>9</v>
      </c>
      <c r="B56" s="65"/>
      <c r="C56" s="66"/>
      <c r="D56" s="92"/>
      <c r="E56" s="111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112">
        <f>SUM(rpt.chg[[#This Row],[(5.1) เงินฝาก]:[(5.11) กิจการเงินร่วมลงทุน]])</f>
        <v>0</v>
      </c>
      <c r="Q56" s="121"/>
    </row>
    <row r="57" spans="1:17">
      <c r="A57" s="64">
        <v>10</v>
      </c>
      <c r="B57" s="65"/>
      <c r="C57" s="66"/>
      <c r="D57" s="92"/>
      <c r="E57" s="111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112">
        <f>SUM(rpt.chg[[#This Row],[(5.1) เงินฝาก]:[(5.11) กิจการเงินร่วมลงทุน]])</f>
        <v>0</v>
      </c>
      <c r="Q57" s="121"/>
    </row>
    <row r="58" spans="1:17" hidden="1">
      <c r="A58" s="64">
        <v>11</v>
      </c>
      <c r="B58" s="65"/>
      <c r="C58" s="66"/>
      <c r="D58" s="92"/>
      <c r="E58" s="111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112">
        <f>SUM(rpt.chg[[#This Row],[(5.1) เงินฝาก]:[(5.11) กิจการเงินร่วมลงทุน]])</f>
        <v>0</v>
      </c>
      <c r="Q58" s="121"/>
    </row>
    <row r="59" spans="1:17" hidden="1">
      <c r="A59" s="64">
        <v>12</v>
      </c>
      <c r="B59" s="65"/>
      <c r="C59" s="66"/>
      <c r="D59" s="92"/>
      <c r="E59" s="111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112">
        <f>SUM(rpt.chg[[#This Row],[(5.1) เงินฝาก]:[(5.11) กิจการเงินร่วมลงทุน]])</f>
        <v>0</v>
      </c>
      <c r="Q59" s="121"/>
    </row>
    <row r="60" spans="1:17" hidden="1">
      <c r="A60" s="64">
        <v>13</v>
      </c>
      <c r="B60" s="65"/>
      <c r="C60" s="66"/>
      <c r="D60" s="92"/>
      <c r="E60" s="111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112">
        <f>SUM(rpt.chg[[#This Row],[(5.1) เงินฝาก]:[(5.11) กิจการเงินร่วมลงทุน]])</f>
        <v>0</v>
      </c>
      <c r="Q60" s="121"/>
    </row>
    <row r="61" spans="1:17" hidden="1">
      <c r="A61" s="64">
        <v>14</v>
      </c>
      <c r="B61" s="65"/>
      <c r="C61" s="66"/>
      <c r="D61" s="92"/>
      <c r="E61" s="111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112">
        <f>SUM(rpt.chg[[#This Row],[(5.1) เงินฝาก]:[(5.11) กิจการเงินร่วมลงทุน]])</f>
        <v>0</v>
      </c>
      <c r="Q61" s="121"/>
    </row>
    <row r="62" spans="1:17" hidden="1">
      <c r="A62" s="64">
        <v>15</v>
      </c>
      <c r="B62" s="65"/>
      <c r="C62" s="66"/>
      <c r="D62" s="92"/>
      <c r="E62" s="111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112">
        <f>SUM(rpt.chg[[#This Row],[(5.1) เงินฝาก]:[(5.11) กิจการเงินร่วมลงทุน]])</f>
        <v>0</v>
      </c>
      <c r="Q62" s="121"/>
    </row>
    <row r="63" spans="1:17" hidden="1">
      <c r="A63" s="64">
        <v>16</v>
      </c>
      <c r="B63" s="65"/>
      <c r="C63" s="66"/>
      <c r="D63" s="92"/>
      <c r="E63" s="111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112">
        <f>SUM(rpt.chg[[#This Row],[(5.1) เงินฝาก]:[(5.11) กิจการเงินร่วมลงทุน]])</f>
        <v>0</v>
      </c>
      <c r="Q63" s="121"/>
    </row>
    <row r="64" spans="1:17" hidden="1">
      <c r="A64" s="64">
        <v>17</v>
      </c>
      <c r="B64" s="65"/>
      <c r="C64" s="66"/>
      <c r="D64" s="92"/>
      <c r="E64" s="111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112">
        <f>SUM(rpt.chg[[#This Row],[(5.1) เงินฝาก]:[(5.11) กิจการเงินร่วมลงทุน]])</f>
        <v>0</v>
      </c>
      <c r="Q64" s="121"/>
    </row>
    <row r="65" spans="1:17" hidden="1">
      <c r="A65" s="64">
        <v>18</v>
      </c>
      <c r="B65" s="65"/>
      <c r="C65" s="66"/>
      <c r="D65" s="92"/>
      <c r="E65" s="111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112">
        <f>SUM(rpt.chg[[#This Row],[(5.1) เงินฝาก]:[(5.11) กิจการเงินร่วมลงทุน]])</f>
        <v>0</v>
      </c>
      <c r="Q65" s="121"/>
    </row>
    <row r="66" spans="1:17" hidden="1">
      <c r="A66" s="64">
        <v>19</v>
      </c>
      <c r="B66" s="65"/>
      <c r="C66" s="66"/>
      <c r="D66" s="92"/>
      <c r="E66" s="111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112">
        <f>SUM(rpt.chg[[#This Row],[(5.1) เงินฝาก]:[(5.11) กิจการเงินร่วมลงทุน]])</f>
        <v>0</v>
      </c>
      <c r="Q66" s="121"/>
    </row>
    <row r="67" spans="1:17" hidden="1">
      <c r="A67" s="64">
        <v>20</v>
      </c>
      <c r="B67" s="65"/>
      <c r="C67" s="66"/>
      <c r="D67" s="92"/>
      <c r="E67" s="111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112">
        <f>SUM(rpt.chg[[#This Row],[(5.1) เงินฝาก]:[(5.11) กิจการเงินร่วมลงทุน]])</f>
        <v>0</v>
      </c>
      <c r="Q67" s="121"/>
    </row>
    <row r="68" spans="1:17" hidden="1">
      <c r="A68" s="64">
        <v>21</v>
      </c>
      <c r="B68" s="65"/>
      <c r="C68" s="66"/>
      <c r="D68" s="92"/>
      <c r="E68" s="111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112">
        <f>SUM(rpt.chg[[#This Row],[(5.1) เงินฝาก]:[(5.11) กิจการเงินร่วมลงทุน]])</f>
        <v>0</v>
      </c>
      <c r="Q68" s="121"/>
    </row>
    <row r="69" spans="1:17" hidden="1">
      <c r="A69" s="64">
        <v>22</v>
      </c>
      <c r="B69" s="65"/>
      <c r="C69" s="66"/>
      <c r="D69" s="92"/>
      <c r="E69" s="111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112">
        <f>SUM(rpt.chg[[#This Row],[(5.1) เงินฝาก]:[(5.11) กิจการเงินร่วมลงทุน]])</f>
        <v>0</v>
      </c>
      <c r="Q69" s="121"/>
    </row>
    <row r="70" spans="1:17" hidden="1">
      <c r="A70" s="64">
        <v>23</v>
      </c>
      <c r="B70" s="65"/>
      <c r="C70" s="66"/>
      <c r="D70" s="92"/>
      <c r="E70" s="111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112">
        <f>SUM(rpt.chg[[#This Row],[(5.1) เงินฝาก]:[(5.11) กิจการเงินร่วมลงทุน]])</f>
        <v>0</v>
      </c>
      <c r="Q70" s="121"/>
    </row>
    <row r="71" spans="1:17" hidden="1">
      <c r="A71" s="64">
        <v>24</v>
      </c>
      <c r="B71" s="65"/>
      <c r="C71" s="66"/>
      <c r="D71" s="92"/>
      <c r="E71" s="111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112">
        <f>SUM(rpt.chg[[#This Row],[(5.1) เงินฝาก]:[(5.11) กิจการเงินร่วมลงทุน]])</f>
        <v>0</v>
      </c>
      <c r="Q71" s="121"/>
    </row>
    <row r="72" spans="1:17" hidden="1">
      <c r="A72" s="64">
        <v>25</v>
      </c>
      <c r="B72" s="65"/>
      <c r="C72" s="66"/>
      <c r="D72" s="92"/>
      <c r="E72" s="111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112">
        <f>SUM(rpt.chg[[#This Row],[(5.1) เงินฝาก]:[(5.11) กิจการเงินร่วมลงทุน]])</f>
        <v>0</v>
      </c>
      <c r="Q72" s="121"/>
    </row>
    <row r="73" spans="1:17" hidden="1">
      <c r="A73" s="64">
        <v>26</v>
      </c>
      <c r="B73" s="65"/>
      <c r="C73" s="66"/>
      <c r="D73" s="92"/>
      <c r="E73" s="111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112">
        <f>SUM(rpt.chg[[#This Row],[(5.1) เงินฝาก]:[(5.11) กิจการเงินร่วมลงทุน]])</f>
        <v>0</v>
      </c>
      <c r="Q73" s="121"/>
    </row>
    <row r="74" spans="1:17" hidden="1">
      <c r="A74" s="64">
        <v>27</v>
      </c>
      <c r="B74" s="65"/>
      <c r="C74" s="66"/>
      <c r="D74" s="92"/>
      <c r="E74" s="111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112">
        <f>SUM(rpt.chg[[#This Row],[(5.1) เงินฝาก]:[(5.11) กิจการเงินร่วมลงทุน]])</f>
        <v>0</v>
      </c>
      <c r="Q74" s="121"/>
    </row>
    <row r="75" spans="1:17" hidden="1">
      <c r="A75" s="64">
        <v>28</v>
      </c>
      <c r="B75" s="65"/>
      <c r="C75" s="66"/>
      <c r="D75" s="92"/>
      <c r="E75" s="111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112">
        <f>SUM(rpt.chg[[#This Row],[(5.1) เงินฝาก]:[(5.11) กิจการเงินร่วมลงทุน]])</f>
        <v>0</v>
      </c>
      <c r="Q75" s="121"/>
    </row>
    <row r="76" spans="1:17" hidden="1">
      <c r="A76" s="64">
        <v>29</v>
      </c>
      <c r="B76" s="65"/>
      <c r="C76" s="66"/>
      <c r="D76" s="92"/>
      <c r="E76" s="111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112">
        <f>SUM(rpt.chg[[#This Row],[(5.1) เงินฝาก]:[(5.11) กิจการเงินร่วมลงทุน]])</f>
        <v>0</v>
      </c>
      <c r="Q76" s="121"/>
    </row>
    <row r="77" spans="1:17">
      <c r="A77" s="71">
        <v>30</v>
      </c>
      <c r="B77" s="72"/>
      <c r="C77" s="73"/>
      <c r="D77" s="113"/>
      <c r="E77" s="114"/>
      <c r="F77" s="75"/>
      <c r="G77" s="75"/>
      <c r="H77" s="75"/>
      <c r="I77" s="75"/>
      <c r="J77" s="75"/>
      <c r="K77" s="75"/>
      <c r="L77" s="75"/>
      <c r="M77" s="75"/>
      <c r="N77" s="75"/>
      <c r="O77" s="76"/>
      <c r="P77" s="115">
        <f>SUM(rpt.chg[[#This Row],[(5.1) เงินฝาก]:[(5.11) กิจการเงินร่วมลงทุน]])</f>
        <v>0</v>
      </c>
      <c r="Q77" s="122"/>
    </row>
    <row r="78" spans="1:17" ht="21" thickBot="1">
      <c r="A78" s="78"/>
      <c r="B78" s="79" t="s">
        <v>173</v>
      </c>
      <c r="C78" s="79"/>
      <c r="D78" s="116"/>
      <c r="E78" s="117">
        <f>SUBTOTAL(109,rpt.chg[(5.1) เงินฝาก])</f>
        <v>0</v>
      </c>
      <c r="F78" s="81">
        <f>SUBTOTAL(109,rpt.chg[(5.2) ตราสารหนี้])</f>
        <v>0</v>
      </c>
      <c r="G78" s="81">
        <f>SUBTOTAL(109,rpt.chg[(5.3) ตราสารกึ่งหนี้กึ่งทุน])</f>
        <v>0</v>
      </c>
      <c r="H78" s="81">
        <f>SUBTOTAL(109,rpt.chg[(5.4) ตราสารทุน])</f>
        <v>0</v>
      </c>
      <c r="I78" s="81">
        <f>SUBTOTAL(109,rpt.chg[(5.5) หน่วยลงทุน])</f>
        <v>0</v>
      </c>
      <c r="J78" s="81">
        <f>SUBTOTAL(109,rpt.chg[(5.6) อนุพันธ์])</f>
        <v>0</v>
      </c>
      <c r="K78" s="81">
        <f>SUBTOTAL(109,rpt.chg[(5.7) ตราสารหนี้ที่มีอนุพันธ์แฝง])</f>
        <v>0</v>
      </c>
      <c r="L78" s="81">
        <f>SUBTOTAL(109,rpt.chg[(5.8) เงินให้กู้ยืม ให้เช่าซื้อรถ 
รับอาวัลตั๋วเงิน และออกหนังสือค้ำประกัน])</f>
        <v>0</v>
      </c>
      <c r="M78" s="81">
        <f>SUBTOTAL(109,rpt.chg[(5.9) หลักทรัพย์ยืมและให้ยืม])</f>
        <v>0</v>
      </c>
      <c r="N78" s="81">
        <f>SUBTOTAL(109,rpt.chg[(5.10) หลักทรัพย์ซื้อหรือขายคืน])</f>
        <v>0</v>
      </c>
      <c r="O78" s="82">
        <f>SUBTOTAL(109,rpt.chg[(5.11) กิจการเงินร่วมลงทุน])</f>
        <v>0</v>
      </c>
      <c r="P78" s="83">
        <f>SUBTOTAL(109,rpt.chg[รวม])</f>
        <v>0</v>
      </c>
      <c r="Q78" s="123"/>
    </row>
    <row r="79" spans="1:17">
      <c r="A79" s="32" t="s">
        <v>423</v>
      </c>
      <c r="B79" s="84"/>
      <c r="C79" s="84"/>
      <c r="D79" s="32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32"/>
    </row>
    <row r="80" spans="1:17">
      <c r="A80" s="124" t="s">
        <v>205</v>
      </c>
      <c r="B80" s="125"/>
      <c r="C80" s="125"/>
      <c r="D80" s="125"/>
      <c r="E80" s="126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>
      <c r="A81" s="124"/>
      <c r="B81" s="125"/>
      <c r="C81" s="125"/>
      <c r="D81" s="125"/>
      <c r="E81" s="126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21" thickBot="1">
      <c r="A82" s="32" t="s">
        <v>206</v>
      </c>
      <c r="E82" s="104"/>
    </row>
    <row r="83" spans="1:17">
      <c r="A83" s="43"/>
      <c r="B83" s="44"/>
      <c r="C83" s="44"/>
      <c r="D83" s="45"/>
      <c r="E83" s="46" t="s">
        <v>202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7"/>
    </row>
    <row r="84" spans="1:17" ht="158">
      <c r="A84" s="48" t="s">
        <v>157</v>
      </c>
      <c r="B84" s="49" t="s">
        <v>158</v>
      </c>
      <c r="C84" s="50" t="s">
        <v>159</v>
      </c>
      <c r="D84" s="50" t="s">
        <v>160</v>
      </c>
      <c r="E84" s="51" t="s">
        <v>161</v>
      </c>
      <c r="F84" s="51" t="s">
        <v>162</v>
      </c>
      <c r="G84" s="51" t="s">
        <v>163</v>
      </c>
      <c r="H84" s="51" t="s">
        <v>164</v>
      </c>
      <c r="I84" s="51" t="s">
        <v>165</v>
      </c>
      <c r="J84" s="51" t="s">
        <v>166</v>
      </c>
      <c r="K84" s="51" t="s">
        <v>167</v>
      </c>
      <c r="L84" s="52" t="s">
        <v>168</v>
      </c>
      <c r="M84" s="51" t="s">
        <v>169</v>
      </c>
      <c r="N84" s="51" t="s">
        <v>170</v>
      </c>
      <c r="O84" s="51" t="s">
        <v>171</v>
      </c>
      <c r="P84" s="54" t="s">
        <v>173</v>
      </c>
      <c r="Q84" s="55"/>
    </row>
    <row r="85" spans="1:17">
      <c r="A85" s="56">
        <v>1</v>
      </c>
      <c r="B85" s="57"/>
      <c r="C85" s="58"/>
      <c r="D85" s="108"/>
      <c r="E85" s="119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110">
        <f>SUM(rpt.end[[#This Row],[(5.1) เงินฝาก]:[(5.11) กิจการเงินร่วมลงทุน]])</f>
        <v>0</v>
      </c>
      <c r="Q85" s="55"/>
    </row>
    <row r="86" spans="1:17">
      <c r="A86" s="64">
        <v>2</v>
      </c>
      <c r="B86" s="65"/>
      <c r="C86" s="66"/>
      <c r="D86" s="92"/>
      <c r="E86" s="111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112">
        <f>SUM(rpt.end[[#This Row],[(5.1) เงินฝาก]:[(5.11) กิจการเงินร่วมลงทุน]])</f>
        <v>0</v>
      </c>
      <c r="Q86" s="55"/>
    </row>
    <row r="87" spans="1:17">
      <c r="A87" s="64">
        <v>3</v>
      </c>
      <c r="B87" s="65"/>
      <c r="C87" s="66"/>
      <c r="D87" s="92"/>
      <c r="E87" s="111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112">
        <f>SUM(rpt.end[[#This Row],[(5.1) เงินฝาก]:[(5.11) กิจการเงินร่วมลงทุน]])</f>
        <v>0</v>
      </c>
      <c r="Q87" s="55"/>
    </row>
    <row r="88" spans="1:17">
      <c r="A88" s="64">
        <v>4</v>
      </c>
      <c r="B88" s="65"/>
      <c r="C88" s="66"/>
      <c r="D88" s="92"/>
      <c r="E88" s="111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112">
        <f>SUM(rpt.end[[#This Row],[(5.1) เงินฝาก]:[(5.11) กิจการเงินร่วมลงทุน]])</f>
        <v>0</v>
      </c>
      <c r="Q88" s="55"/>
    </row>
    <row r="89" spans="1:17">
      <c r="A89" s="64">
        <v>5</v>
      </c>
      <c r="B89" s="65"/>
      <c r="C89" s="66"/>
      <c r="D89" s="92"/>
      <c r="E89" s="111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112">
        <f>SUM(rpt.end[[#This Row],[(5.1) เงินฝาก]:[(5.11) กิจการเงินร่วมลงทุน]])</f>
        <v>0</v>
      </c>
      <c r="Q89" s="55"/>
    </row>
    <row r="90" spans="1:17" hidden="1">
      <c r="A90" s="64">
        <v>6</v>
      </c>
      <c r="B90" s="65"/>
      <c r="C90" s="66"/>
      <c r="D90" s="92"/>
      <c r="E90" s="111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112">
        <f>SUM(rpt.end[[#This Row],[(5.1) เงินฝาก]:[(5.11) กิจการเงินร่วมลงทุน]])</f>
        <v>0</v>
      </c>
      <c r="Q90" s="55"/>
    </row>
    <row r="91" spans="1:17" hidden="1">
      <c r="A91" s="64">
        <v>7</v>
      </c>
      <c r="B91" s="65"/>
      <c r="C91" s="66"/>
      <c r="D91" s="92"/>
      <c r="E91" s="111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112">
        <f>SUM(rpt.end[[#This Row],[(5.1) เงินฝาก]:[(5.11) กิจการเงินร่วมลงทุน]])</f>
        <v>0</v>
      </c>
      <c r="Q91" s="55"/>
    </row>
    <row r="92" spans="1:17" hidden="1">
      <c r="A92" s="64">
        <v>8</v>
      </c>
      <c r="B92" s="65"/>
      <c r="C92" s="66"/>
      <c r="D92" s="92"/>
      <c r="E92" s="111"/>
      <c r="F92" s="68"/>
      <c r="G92" s="68"/>
      <c r="H92" s="68"/>
      <c r="I92" s="68"/>
      <c r="J92" s="68"/>
      <c r="K92" s="68"/>
      <c r="L92" s="68"/>
      <c r="M92" s="68"/>
      <c r="N92" s="68"/>
      <c r="O92" s="69"/>
      <c r="P92" s="112">
        <f>SUM(rpt.end[[#This Row],[(5.1) เงินฝาก]:[(5.11) กิจการเงินร่วมลงทุน]])</f>
        <v>0</v>
      </c>
      <c r="Q92" s="55"/>
    </row>
    <row r="93" spans="1:17" hidden="1">
      <c r="A93" s="64">
        <v>9</v>
      </c>
      <c r="B93" s="65"/>
      <c r="C93" s="66"/>
      <c r="D93" s="92"/>
      <c r="E93" s="111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112">
        <f>SUM(rpt.end[[#This Row],[(5.1) เงินฝาก]:[(5.11) กิจการเงินร่วมลงทุน]])</f>
        <v>0</v>
      </c>
      <c r="Q93" s="55"/>
    </row>
    <row r="94" spans="1:17">
      <c r="A94" s="64">
        <v>10</v>
      </c>
      <c r="B94" s="65"/>
      <c r="C94" s="66"/>
      <c r="D94" s="92"/>
      <c r="E94" s="111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112">
        <f>SUM(rpt.end[[#This Row],[(5.1) เงินฝาก]:[(5.11) กิจการเงินร่วมลงทุน]])</f>
        <v>0</v>
      </c>
      <c r="Q94" s="55"/>
    </row>
    <row r="95" spans="1:17" hidden="1">
      <c r="A95" s="64">
        <v>11</v>
      </c>
      <c r="B95" s="65"/>
      <c r="C95" s="66"/>
      <c r="D95" s="92"/>
      <c r="E95" s="111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112">
        <f>SUM(rpt.end[[#This Row],[(5.1) เงินฝาก]:[(5.11) กิจการเงินร่วมลงทุน]])</f>
        <v>0</v>
      </c>
      <c r="Q95" s="55"/>
    </row>
    <row r="96" spans="1:17" hidden="1">
      <c r="A96" s="64">
        <v>12</v>
      </c>
      <c r="B96" s="65"/>
      <c r="C96" s="66"/>
      <c r="D96" s="92"/>
      <c r="E96" s="111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112">
        <f>SUM(rpt.end[[#This Row],[(5.1) เงินฝาก]:[(5.11) กิจการเงินร่วมลงทุน]])</f>
        <v>0</v>
      </c>
      <c r="Q96" s="55"/>
    </row>
    <row r="97" spans="1:17" hidden="1">
      <c r="A97" s="64">
        <v>13</v>
      </c>
      <c r="B97" s="65"/>
      <c r="C97" s="66"/>
      <c r="D97" s="92"/>
      <c r="E97" s="111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112">
        <f>SUM(rpt.end[[#This Row],[(5.1) เงินฝาก]:[(5.11) กิจการเงินร่วมลงทุน]])</f>
        <v>0</v>
      </c>
      <c r="Q97" s="55"/>
    </row>
    <row r="98" spans="1:17" hidden="1">
      <c r="A98" s="64">
        <v>14</v>
      </c>
      <c r="B98" s="65"/>
      <c r="C98" s="66"/>
      <c r="D98" s="92"/>
      <c r="E98" s="111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112">
        <f>SUM(rpt.end[[#This Row],[(5.1) เงินฝาก]:[(5.11) กิจการเงินร่วมลงทุน]])</f>
        <v>0</v>
      </c>
      <c r="Q98" s="55"/>
    </row>
    <row r="99" spans="1:17" hidden="1">
      <c r="A99" s="64">
        <v>15</v>
      </c>
      <c r="B99" s="65"/>
      <c r="C99" s="66"/>
      <c r="D99" s="92"/>
      <c r="E99" s="111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112">
        <f>SUM(rpt.end[[#This Row],[(5.1) เงินฝาก]:[(5.11) กิจการเงินร่วมลงทุน]])</f>
        <v>0</v>
      </c>
      <c r="Q99" s="55"/>
    </row>
    <row r="100" spans="1:17" hidden="1">
      <c r="A100" s="64">
        <v>16</v>
      </c>
      <c r="B100" s="65"/>
      <c r="C100" s="66"/>
      <c r="D100" s="92"/>
      <c r="E100" s="111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112">
        <f>SUM(rpt.end[[#This Row],[(5.1) เงินฝาก]:[(5.11) กิจการเงินร่วมลงทุน]])</f>
        <v>0</v>
      </c>
      <c r="Q100" s="55"/>
    </row>
    <row r="101" spans="1:17" hidden="1">
      <c r="A101" s="64">
        <v>17</v>
      </c>
      <c r="B101" s="65"/>
      <c r="C101" s="66"/>
      <c r="D101" s="92"/>
      <c r="E101" s="111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112">
        <f>SUM(rpt.end[[#This Row],[(5.1) เงินฝาก]:[(5.11) กิจการเงินร่วมลงทุน]])</f>
        <v>0</v>
      </c>
      <c r="Q101" s="55"/>
    </row>
    <row r="102" spans="1:17" hidden="1">
      <c r="A102" s="64">
        <v>18</v>
      </c>
      <c r="B102" s="65"/>
      <c r="C102" s="66"/>
      <c r="D102" s="92"/>
      <c r="E102" s="111"/>
      <c r="F102" s="68"/>
      <c r="G102" s="68"/>
      <c r="H102" s="68"/>
      <c r="I102" s="68"/>
      <c r="J102" s="68"/>
      <c r="K102" s="68"/>
      <c r="L102" s="68"/>
      <c r="M102" s="68"/>
      <c r="N102" s="68"/>
      <c r="O102" s="69"/>
      <c r="P102" s="112">
        <f>SUM(rpt.end[[#This Row],[(5.1) เงินฝาก]:[(5.11) กิจการเงินร่วมลงทุน]])</f>
        <v>0</v>
      </c>
      <c r="Q102" s="55"/>
    </row>
    <row r="103" spans="1:17" hidden="1">
      <c r="A103" s="64">
        <v>19</v>
      </c>
      <c r="B103" s="65"/>
      <c r="C103" s="66"/>
      <c r="D103" s="92"/>
      <c r="E103" s="111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112">
        <f>SUM(rpt.end[[#This Row],[(5.1) เงินฝาก]:[(5.11) กิจการเงินร่วมลงทุน]])</f>
        <v>0</v>
      </c>
      <c r="Q103" s="55"/>
    </row>
    <row r="104" spans="1:17" hidden="1">
      <c r="A104" s="64">
        <v>20</v>
      </c>
      <c r="B104" s="65"/>
      <c r="C104" s="66"/>
      <c r="D104" s="92"/>
      <c r="E104" s="111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112">
        <f>SUM(rpt.end[[#This Row],[(5.1) เงินฝาก]:[(5.11) กิจการเงินร่วมลงทุน]])</f>
        <v>0</v>
      </c>
      <c r="Q104" s="55"/>
    </row>
    <row r="105" spans="1:17" hidden="1">
      <c r="A105" s="64">
        <v>21</v>
      </c>
      <c r="B105" s="65"/>
      <c r="C105" s="66"/>
      <c r="D105" s="92"/>
      <c r="E105" s="111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112">
        <f>SUM(rpt.end[[#This Row],[(5.1) เงินฝาก]:[(5.11) กิจการเงินร่วมลงทุน]])</f>
        <v>0</v>
      </c>
      <c r="Q105" s="55"/>
    </row>
    <row r="106" spans="1:17" hidden="1">
      <c r="A106" s="64">
        <v>22</v>
      </c>
      <c r="B106" s="65"/>
      <c r="C106" s="66"/>
      <c r="D106" s="92"/>
      <c r="E106" s="111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112">
        <f>SUM(rpt.end[[#This Row],[(5.1) เงินฝาก]:[(5.11) กิจการเงินร่วมลงทุน]])</f>
        <v>0</v>
      </c>
      <c r="Q106" s="55"/>
    </row>
    <row r="107" spans="1:17" hidden="1">
      <c r="A107" s="64">
        <v>23</v>
      </c>
      <c r="B107" s="65"/>
      <c r="C107" s="66"/>
      <c r="D107" s="92"/>
      <c r="E107" s="111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112">
        <f>SUM(rpt.end[[#This Row],[(5.1) เงินฝาก]:[(5.11) กิจการเงินร่วมลงทุน]])</f>
        <v>0</v>
      </c>
      <c r="Q107" s="55"/>
    </row>
    <row r="108" spans="1:17" hidden="1">
      <c r="A108" s="64">
        <v>24</v>
      </c>
      <c r="B108" s="65"/>
      <c r="C108" s="66"/>
      <c r="D108" s="92"/>
      <c r="E108" s="111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112">
        <f>SUM(rpt.end[[#This Row],[(5.1) เงินฝาก]:[(5.11) กิจการเงินร่วมลงทุน]])</f>
        <v>0</v>
      </c>
      <c r="Q108" s="55"/>
    </row>
    <row r="109" spans="1:17" hidden="1">
      <c r="A109" s="64">
        <v>25</v>
      </c>
      <c r="B109" s="65"/>
      <c r="C109" s="66"/>
      <c r="D109" s="92"/>
      <c r="E109" s="111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112">
        <f>SUM(rpt.end[[#This Row],[(5.1) เงินฝาก]:[(5.11) กิจการเงินร่วมลงทุน]])</f>
        <v>0</v>
      </c>
      <c r="Q109" s="55"/>
    </row>
    <row r="110" spans="1:17" hidden="1">
      <c r="A110" s="64">
        <v>26</v>
      </c>
      <c r="B110" s="65"/>
      <c r="C110" s="66"/>
      <c r="D110" s="92"/>
      <c r="E110" s="111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112">
        <f>SUM(rpt.end[[#This Row],[(5.1) เงินฝาก]:[(5.11) กิจการเงินร่วมลงทุน]])</f>
        <v>0</v>
      </c>
      <c r="Q110" s="55"/>
    </row>
    <row r="111" spans="1:17" hidden="1">
      <c r="A111" s="64">
        <v>27</v>
      </c>
      <c r="B111" s="65"/>
      <c r="C111" s="66"/>
      <c r="D111" s="92"/>
      <c r="E111" s="111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112">
        <f>SUM(rpt.end[[#This Row],[(5.1) เงินฝาก]:[(5.11) กิจการเงินร่วมลงทุน]])</f>
        <v>0</v>
      </c>
      <c r="Q111" s="55"/>
    </row>
    <row r="112" spans="1:17" hidden="1">
      <c r="A112" s="64">
        <v>28</v>
      </c>
      <c r="B112" s="65"/>
      <c r="C112" s="66"/>
      <c r="D112" s="92"/>
      <c r="E112" s="111"/>
      <c r="F112" s="68"/>
      <c r="G112" s="68"/>
      <c r="H112" s="68"/>
      <c r="I112" s="68"/>
      <c r="J112" s="68"/>
      <c r="K112" s="68"/>
      <c r="L112" s="68"/>
      <c r="M112" s="68"/>
      <c r="N112" s="68"/>
      <c r="O112" s="69"/>
      <c r="P112" s="112">
        <f>SUM(rpt.end[[#This Row],[(5.1) เงินฝาก]:[(5.11) กิจการเงินร่วมลงทุน]])</f>
        <v>0</v>
      </c>
      <c r="Q112" s="55"/>
    </row>
    <row r="113" spans="1:16" hidden="1">
      <c r="A113" s="64">
        <v>29</v>
      </c>
      <c r="B113" s="65"/>
      <c r="C113" s="66"/>
      <c r="D113" s="92"/>
      <c r="E113" s="111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112">
        <f>SUM(rpt.end[[#This Row],[(5.1) เงินฝาก]:[(5.11) กิจการเงินร่วมลงทุน]])</f>
        <v>0</v>
      </c>
    </row>
    <row r="114" spans="1:16">
      <c r="A114" s="71">
        <v>30</v>
      </c>
      <c r="B114" s="72"/>
      <c r="C114" s="73"/>
      <c r="D114" s="113"/>
      <c r="E114" s="114"/>
      <c r="F114" s="75"/>
      <c r="G114" s="75"/>
      <c r="H114" s="75"/>
      <c r="I114" s="75"/>
      <c r="J114" s="75"/>
      <c r="K114" s="75"/>
      <c r="L114" s="75"/>
      <c r="M114" s="75"/>
      <c r="N114" s="75"/>
      <c r="O114" s="76"/>
      <c r="P114" s="115">
        <f>SUM(rpt.end[[#This Row],[(5.1) เงินฝาก]:[(5.11) กิจการเงินร่วมลงทุน]])</f>
        <v>0</v>
      </c>
    </row>
    <row r="115" spans="1:16" ht="21" thickBot="1">
      <c r="A115" s="78"/>
      <c r="B115" s="79" t="s">
        <v>173</v>
      </c>
      <c r="C115" s="79"/>
      <c r="D115" s="116"/>
      <c r="E115" s="117">
        <f>SUBTOTAL(109,rpt.end[(5.1) เงินฝาก])</f>
        <v>0</v>
      </c>
      <c r="F115" s="81">
        <f>SUBTOTAL(109,rpt.end[(5.2) ตราสารหนี้])</f>
        <v>0</v>
      </c>
      <c r="G115" s="81">
        <f>SUBTOTAL(109,rpt.end[(5.3) ตราสารกึ่งหนี้กึ่งทุน])</f>
        <v>0</v>
      </c>
      <c r="H115" s="81">
        <f>SUBTOTAL(109,rpt.end[(5.4) ตราสารทุน])</f>
        <v>0</v>
      </c>
      <c r="I115" s="81">
        <f>SUBTOTAL(109,rpt.end[(5.5) หน่วยลงทุน])</f>
        <v>0</v>
      </c>
      <c r="J115" s="81">
        <f>SUBTOTAL(109,rpt.end[(5.6) อนุพันธ์])</f>
        <v>0</v>
      </c>
      <c r="K115" s="81">
        <f>SUBTOTAL(109,rpt.end[(5.7) ตราสารหนี้ที่มีอนุพันธ์แฝง])</f>
        <v>0</v>
      </c>
      <c r="L115" s="81">
        <f>SUBTOTAL(109,rpt.end[(5.8) เงินให้กู้ยืม ให้เช่าซื้อรถ 
รับอาวัลตั๋วเงิน และออกหนังสือค้ำประกัน])</f>
        <v>0</v>
      </c>
      <c r="M115" s="81">
        <f>SUBTOTAL(109,rpt.end[(5.9) หลักทรัพย์ยืมและให้ยืม])</f>
        <v>0</v>
      </c>
      <c r="N115" s="81">
        <f>SUBTOTAL(109,rpt.end[(5.10) หลักทรัพย์ซื้อหรือขายคืน])</f>
        <v>0</v>
      </c>
      <c r="O115" s="82">
        <f>SUBTOTAL(109,rpt.end[(5.11) กิจการเงินร่วมลงทุน])</f>
        <v>0</v>
      </c>
      <c r="P115" s="83">
        <f>SUBTOTAL(109,rpt.end[รวม])</f>
        <v>0</v>
      </c>
    </row>
    <row r="116" spans="1:16">
      <c r="E116" s="104"/>
    </row>
    <row r="117" spans="1:16">
      <c r="A117" s="33" t="s">
        <v>254</v>
      </c>
      <c r="B117" s="33" t="s">
        <v>207</v>
      </c>
    </row>
    <row r="118" spans="1:16">
      <c r="B118" s="33" t="s">
        <v>182</v>
      </c>
    </row>
    <row r="119" spans="1:16">
      <c r="B119" s="33" t="s">
        <v>183</v>
      </c>
    </row>
    <row r="120" spans="1:16">
      <c r="B120" s="33" t="s">
        <v>184</v>
      </c>
    </row>
    <row r="121" spans="1:16">
      <c r="B121" s="33" t="s">
        <v>185</v>
      </c>
    </row>
    <row r="122" spans="1:16">
      <c r="B122" s="33" t="s">
        <v>208</v>
      </c>
    </row>
    <row r="123" spans="1:16">
      <c r="B123" s="33" t="s">
        <v>209</v>
      </c>
      <c r="C123" s="106"/>
    </row>
    <row r="124" spans="1:16">
      <c r="B124" s="33" t="s">
        <v>210</v>
      </c>
      <c r="C124" s="106"/>
    </row>
    <row r="125" spans="1:16">
      <c r="B125" s="33" t="s">
        <v>211</v>
      </c>
      <c r="C125" s="106"/>
    </row>
    <row r="126" spans="1:16">
      <c r="B126" s="33" t="s">
        <v>212</v>
      </c>
      <c r="C126" s="106"/>
    </row>
    <row r="127" spans="1:16">
      <c r="B127" s="33" t="s">
        <v>213</v>
      </c>
      <c r="C127" s="106"/>
    </row>
    <row r="128" spans="1:16">
      <c r="B128" s="105" t="s">
        <v>214</v>
      </c>
    </row>
    <row r="129" spans="1:2">
      <c r="B129" s="105" t="s">
        <v>215</v>
      </c>
    </row>
    <row r="131" spans="1:2">
      <c r="A131" s="26"/>
    </row>
    <row r="133" spans="1:2">
      <c r="A133" s="107"/>
    </row>
    <row r="134" spans="1:2">
      <c r="A134" s="127"/>
    </row>
    <row r="135" spans="1:2">
      <c r="A135" s="26"/>
    </row>
  </sheetData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{D87AD65C-A3ED-471F-ABA8-96580F391768}</x14:id>
        </ext>
      </extLst>
    </cfRule>
  </conditionalFormatting>
  <conditionalFormatting sqref="E8:P8">
    <cfRule type="cellIs" dxfId="1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{F2CB4E07-DC13-4FCB-A28C-DB504A28AE5F}</x14:id>
        </ext>
      </extLst>
    </cfRule>
  </conditionalFormatting>
  <conditionalFormatting sqref="E9:P9">
    <cfRule type="cellIs" dxfId="0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{AC343E36-24F7-41AE-80F3-623350113920}</x14:id>
        </ext>
      </extLst>
    </cfRule>
  </conditionalFormatting>
  <pageMargins left="0.7" right="0.7" top="0.75" bottom="0.75" header="0.3" footer="0.3"/>
  <pageSetup paperSize="9" scale="30" fitToHeight="3" orientation="landscape" r:id="rId1"/>
  <headerFooter>
    <oddFooter>&amp;C&amp;"TH SarabunPSK,Regular"&amp;24&amp;N&amp;R&amp;"TH SarabunPSK,Regular"&amp;24&amp;F
&amp;A</oddFooter>
  </headerFooter>
  <rowBreaks count="2" manualBreakCount="2">
    <brk id="44" max="16383" man="1"/>
    <brk id="115" max="16383" man="1"/>
  </rowBreaks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7AD65C-A3ED-471F-ABA8-96580F391768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F2CB4E07-DC13-4FCB-A28C-DB504A28AE5F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E8:P8</xm:sqref>
        </x14:conditionalFormatting>
        <x14:conditionalFormatting xmlns:xm="http://schemas.microsoft.com/office/excel/2006/main">
          <x14:cfRule type="dataBar" id="{AC343E36-24F7-41AE-80F3-62335011392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เอกสารแนบ 1</vt:lpstr>
      <vt:lpstr>เอกสารแนบ 2</vt:lpstr>
      <vt:lpstr>เอกสารแนบ 3</vt:lpstr>
      <vt:lpstr>เอกสารแนบ 4</vt:lpstr>
      <vt:lpstr>เอกสารแนบ 5</vt:lpstr>
      <vt:lpstr>เอกสารแนบ 6</vt:lpstr>
      <vt:lpstr>เอกสารแนบ 7</vt:lpstr>
      <vt:lpstr>เอกสารแนบ 8</vt:lpstr>
      <vt:lpstr>เอกสารแนบ 9</vt:lpstr>
      <vt:lpstr>Sheet8</vt:lpstr>
      <vt:lpstr>'เอกสารแนบ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Khattiyapong Rungboonkong / ขัตติยพงศ์ รุ่งบุญคง</dc:creator>
  <cp:keywords/>
  <dc:description/>
  <cp:lastModifiedBy>Natthika Kittisoponpan / ณัฏฐิกา กิตติโสภณพันธุ์</cp:lastModifiedBy>
  <cp:revision/>
  <cp:lastPrinted>2021-06-25T07:50:34Z</cp:lastPrinted>
  <dcterms:created xsi:type="dcterms:W3CDTF">2020-04-15T06:24:44Z</dcterms:created>
  <dcterms:modified xsi:type="dcterms:W3CDTF">2025-05-08T09:12:07Z</dcterms:modified>
  <cp:category/>
  <cp:contentStatus/>
</cp:coreProperties>
</file>